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PER2022\BOLETIN\OCTUBRE\"/>
    </mc:Choice>
  </mc:AlternateContent>
  <xr:revisionPtr revIDLastSave="0" documentId="8_{C9CBD42D-C71D-4058-B1CB-ADD006DB4E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" sheetId="3" r:id="rId1"/>
    <sheet name="TENDENCIA 56 OOJJ" sheetId="5" r:id="rId2"/>
    <sheet name="TENDENCIA NCPP" sheetId="6" r:id="rId3"/>
  </sheets>
  <definedNames>
    <definedName name="_xlnm._FilterDatabase" localSheetId="0" hidden="1">CUADRO!$A$6:$CNT$106</definedName>
    <definedName name="_xlnm._FilterDatabase" localSheetId="1" hidden="1">'TENDENCIA 56 OOJJ'!$A$6:$BH$61</definedName>
    <definedName name="_xlnm._FilterDatabase" localSheetId="2" hidden="1">'TENDENCIA NCPP'!$A$6:$BX$46</definedName>
    <definedName name="_xlnm.Print_Area" localSheetId="0">CUADRO!$A$1:$EA$106</definedName>
    <definedName name="_xlnm.Print_Titles" localSheetId="0">CUADRO!$1:$9</definedName>
    <definedName name="_xlnm.Print_Titles" localSheetId="1">'TENDENCIA 56 OOJJ'!$4:$6</definedName>
    <definedName name="_xlnm.Print_Titles" localSheetId="2">'TENDENCIA NCPP'!$4:$6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J85" i="3" l="1"/>
  <c r="AR44" i="5" l="1"/>
  <c r="DC72" i="3" l="1"/>
  <c r="AR13" i="6"/>
  <c r="W50" i="3"/>
  <c r="AB39" i="5" l="1"/>
  <c r="BX7" i="6"/>
  <c r="AT39" i="6"/>
  <c r="AT40" i="6"/>
  <c r="BH7" i="5"/>
  <c r="F7" i="6"/>
  <c r="AT62" i="5"/>
  <c r="AB7" i="5"/>
  <c r="AB61" i="5"/>
  <c r="AB62" i="5"/>
  <c r="AB9" i="5"/>
  <c r="AB10" i="5"/>
  <c r="AB11" i="5"/>
  <c r="AB12" i="5"/>
  <c r="AB13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8" i="5"/>
  <c r="AA7" i="5"/>
  <c r="E7" i="5"/>
  <c r="E62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8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Q46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8" i="6"/>
  <c r="Q7" i="6"/>
  <c r="R7" i="5" l="1"/>
  <c r="R7" i="6"/>
  <c r="AC7" i="5"/>
  <c r="DK105" i="3"/>
  <c r="DJ105" i="3"/>
  <c r="DE105" i="3"/>
  <c r="DD105" i="3"/>
  <c r="DC105" i="3"/>
  <c r="DB105" i="3"/>
  <c r="DA105" i="3"/>
  <c r="CZ105" i="3"/>
  <c r="CY105" i="3"/>
  <c r="CX105" i="3"/>
  <c r="CW105" i="3"/>
  <c r="CV105" i="3"/>
  <c r="CU105" i="3"/>
  <c r="CT105" i="3"/>
  <c r="CP105" i="3"/>
  <c r="CN105" i="3"/>
  <c r="CA105" i="3"/>
  <c r="BN105" i="3"/>
  <c r="BA105" i="3"/>
  <c r="CS105" i="3" s="1"/>
  <c r="AM105" i="3"/>
  <c r="AJ105" i="3"/>
  <c r="AN105" i="3" s="1"/>
  <c r="W105" i="3"/>
  <c r="AL105" i="3" s="1"/>
  <c r="J105" i="3"/>
  <c r="D105" i="3"/>
  <c r="DK104" i="3"/>
  <c r="DJ104" i="3"/>
  <c r="DE104" i="3"/>
  <c r="DD104" i="3"/>
  <c r="DC104" i="3"/>
  <c r="DB104" i="3"/>
  <c r="DA104" i="3"/>
  <c r="CZ104" i="3"/>
  <c r="CY104" i="3"/>
  <c r="CX104" i="3"/>
  <c r="CW104" i="3"/>
  <c r="CV104" i="3"/>
  <c r="CU104" i="3"/>
  <c r="CT104" i="3"/>
  <c r="CP104" i="3"/>
  <c r="CN104" i="3"/>
  <c r="CA104" i="3"/>
  <c r="BN104" i="3"/>
  <c r="BA104" i="3"/>
  <c r="CS104" i="3" s="1"/>
  <c r="AM104" i="3"/>
  <c r="AJ104" i="3"/>
  <c r="AN104" i="3" s="1"/>
  <c r="W104" i="3"/>
  <c r="AL104" i="3" s="1"/>
  <c r="J104" i="3"/>
  <c r="D104" i="3"/>
  <c r="DK103" i="3"/>
  <c r="DJ103" i="3"/>
  <c r="DE103" i="3"/>
  <c r="DD103" i="3"/>
  <c r="DC103" i="3"/>
  <c r="DB103" i="3"/>
  <c r="DA103" i="3"/>
  <c r="CZ103" i="3"/>
  <c r="CY103" i="3"/>
  <c r="CX103" i="3"/>
  <c r="CW103" i="3"/>
  <c r="CV103" i="3"/>
  <c r="CU103" i="3"/>
  <c r="CT103" i="3"/>
  <c r="CP103" i="3"/>
  <c r="CN103" i="3"/>
  <c r="CA103" i="3"/>
  <c r="BN103" i="3"/>
  <c r="BA103" i="3"/>
  <c r="CS103" i="3" s="1"/>
  <c r="AM103" i="3"/>
  <c r="AJ103" i="3"/>
  <c r="AN103" i="3" s="1"/>
  <c r="W103" i="3"/>
  <c r="AL103" i="3" s="1"/>
  <c r="J103" i="3"/>
  <c r="D103" i="3"/>
  <c r="DK102" i="3"/>
  <c r="DJ102" i="3"/>
  <c r="DE102" i="3"/>
  <c r="DD102" i="3"/>
  <c r="DC102" i="3"/>
  <c r="DB102" i="3"/>
  <c r="DA102" i="3"/>
  <c r="CZ102" i="3"/>
  <c r="CY102" i="3"/>
  <c r="CX102" i="3"/>
  <c r="CW102" i="3"/>
  <c r="CV102" i="3"/>
  <c r="CU102" i="3"/>
  <c r="CT102" i="3"/>
  <c r="CP102" i="3"/>
  <c r="CN102" i="3"/>
  <c r="CA102" i="3"/>
  <c r="BN102" i="3"/>
  <c r="BA102" i="3"/>
  <c r="CS102" i="3" s="1"/>
  <c r="AM102" i="3"/>
  <c r="AJ102" i="3"/>
  <c r="AN102" i="3" s="1"/>
  <c r="W102" i="3"/>
  <c r="AL102" i="3" s="1"/>
  <c r="J102" i="3"/>
  <c r="D102" i="3"/>
  <c r="DK101" i="3"/>
  <c r="DJ101" i="3"/>
  <c r="DE101" i="3"/>
  <c r="DD101" i="3"/>
  <c r="DC101" i="3"/>
  <c r="DB101" i="3"/>
  <c r="DA101" i="3"/>
  <c r="CZ101" i="3"/>
  <c r="CY101" i="3"/>
  <c r="CX101" i="3"/>
  <c r="CW101" i="3"/>
  <c r="CV101" i="3"/>
  <c r="CU101" i="3"/>
  <c r="CT101" i="3"/>
  <c r="CP101" i="3"/>
  <c r="CN101" i="3"/>
  <c r="CA101" i="3"/>
  <c r="BN101" i="3"/>
  <c r="BA101" i="3"/>
  <c r="CS101" i="3" s="1"/>
  <c r="AM101" i="3"/>
  <c r="AJ101" i="3"/>
  <c r="AN101" i="3" s="1"/>
  <c r="W101" i="3"/>
  <c r="J101" i="3"/>
  <c r="D101" i="3"/>
  <c r="DK100" i="3"/>
  <c r="DJ100" i="3"/>
  <c r="DE100" i="3"/>
  <c r="DD100" i="3"/>
  <c r="DC100" i="3"/>
  <c r="DB100" i="3"/>
  <c r="DA100" i="3"/>
  <c r="CZ100" i="3"/>
  <c r="CY100" i="3"/>
  <c r="CX100" i="3"/>
  <c r="CW100" i="3"/>
  <c r="CV100" i="3"/>
  <c r="CU100" i="3"/>
  <c r="CT100" i="3"/>
  <c r="CP100" i="3"/>
  <c r="CN100" i="3"/>
  <c r="CA100" i="3"/>
  <c r="BN100" i="3"/>
  <c r="BA100" i="3"/>
  <c r="CS100" i="3" s="1"/>
  <c r="AM100" i="3"/>
  <c r="AJ100" i="3"/>
  <c r="AN100" i="3" s="1"/>
  <c r="W100" i="3"/>
  <c r="AL100" i="3" s="1"/>
  <c r="J100" i="3"/>
  <c r="D100" i="3"/>
  <c r="DK99" i="3"/>
  <c r="DJ99" i="3"/>
  <c r="DE99" i="3"/>
  <c r="DD99" i="3"/>
  <c r="DC99" i="3"/>
  <c r="DB99" i="3"/>
  <c r="DA99" i="3"/>
  <c r="CZ99" i="3"/>
  <c r="CY99" i="3"/>
  <c r="CX99" i="3"/>
  <c r="CW99" i="3"/>
  <c r="CV99" i="3"/>
  <c r="CU99" i="3"/>
  <c r="CT99" i="3"/>
  <c r="CP99" i="3"/>
  <c r="CN99" i="3"/>
  <c r="CA99" i="3"/>
  <c r="BN99" i="3"/>
  <c r="BA99" i="3"/>
  <c r="CS99" i="3" s="1"/>
  <c r="AM99" i="3"/>
  <c r="AJ99" i="3"/>
  <c r="W99" i="3"/>
  <c r="AL99" i="3" s="1"/>
  <c r="J99" i="3"/>
  <c r="D99" i="3"/>
  <c r="DK98" i="3"/>
  <c r="DJ98" i="3"/>
  <c r="DE98" i="3"/>
  <c r="DD98" i="3"/>
  <c r="DC98" i="3"/>
  <c r="DB98" i="3"/>
  <c r="DA98" i="3"/>
  <c r="CZ98" i="3"/>
  <c r="CY98" i="3"/>
  <c r="CX98" i="3"/>
  <c r="CW98" i="3"/>
  <c r="CV98" i="3"/>
  <c r="CU98" i="3"/>
  <c r="CT98" i="3"/>
  <c r="CP98" i="3"/>
  <c r="CN98" i="3"/>
  <c r="CA98" i="3"/>
  <c r="BN98" i="3"/>
  <c r="BA98" i="3"/>
  <c r="CS98" i="3" s="1"/>
  <c r="AM98" i="3"/>
  <c r="AJ98" i="3"/>
  <c r="AN98" i="3" s="1"/>
  <c r="W98" i="3"/>
  <c r="AL98" i="3" s="1"/>
  <c r="J98" i="3"/>
  <c r="D98" i="3"/>
  <c r="DK97" i="3"/>
  <c r="DJ97" i="3"/>
  <c r="DE97" i="3"/>
  <c r="DD97" i="3"/>
  <c r="DC97" i="3"/>
  <c r="DB97" i="3"/>
  <c r="DA97" i="3"/>
  <c r="CZ97" i="3"/>
  <c r="CY97" i="3"/>
  <c r="CX97" i="3"/>
  <c r="CW97" i="3"/>
  <c r="CV97" i="3"/>
  <c r="CU97" i="3"/>
  <c r="CT97" i="3"/>
  <c r="CP97" i="3"/>
  <c r="CN97" i="3"/>
  <c r="CA97" i="3"/>
  <c r="BN97" i="3"/>
  <c r="BA97" i="3"/>
  <c r="CS97" i="3" s="1"/>
  <c r="AM97" i="3"/>
  <c r="AJ97" i="3"/>
  <c r="AN97" i="3" s="1"/>
  <c r="W97" i="3"/>
  <c r="AL97" i="3" s="1"/>
  <c r="J97" i="3"/>
  <c r="D97" i="3"/>
  <c r="DK96" i="3"/>
  <c r="DJ96" i="3"/>
  <c r="DE96" i="3"/>
  <c r="DD96" i="3"/>
  <c r="DC96" i="3"/>
  <c r="DB96" i="3"/>
  <c r="DA96" i="3"/>
  <c r="CZ96" i="3"/>
  <c r="CY96" i="3"/>
  <c r="CX96" i="3"/>
  <c r="CW96" i="3"/>
  <c r="CV96" i="3"/>
  <c r="CU96" i="3"/>
  <c r="CT96" i="3"/>
  <c r="CP96" i="3"/>
  <c r="CN96" i="3"/>
  <c r="CA96" i="3"/>
  <c r="BN96" i="3"/>
  <c r="BA96" i="3"/>
  <c r="CS96" i="3" s="1"/>
  <c r="AM96" i="3"/>
  <c r="AJ96" i="3"/>
  <c r="AN96" i="3" s="1"/>
  <c r="W96" i="3"/>
  <c r="AL96" i="3" s="1"/>
  <c r="J96" i="3"/>
  <c r="D96" i="3"/>
  <c r="DK95" i="3"/>
  <c r="DJ95" i="3"/>
  <c r="DE95" i="3"/>
  <c r="DD95" i="3"/>
  <c r="DC95" i="3"/>
  <c r="DB95" i="3"/>
  <c r="DA95" i="3"/>
  <c r="CZ95" i="3"/>
  <c r="CY95" i="3"/>
  <c r="CX95" i="3"/>
  <c r="CW95" i="3"/>
  <c r="CV95" i="3"/>
  <c r="CU95" i="3"/>
  <c r="CT95" i="3"/>
  <c r="CP95" i="3"/>
  <c r="CN95" i="3"/>
  <c r="CA95" i="3"/>
  <c r="BN95" i="3"/>
  <c r="BA95" i="3"/>
  <c r="CS95" i="3" s="1"/>
  <c r="AM95" i="3"/>
  <c r="AJ95" i="3"/>
  <c r="AN95" i="3" s="1"/>
  <c r="W95" i="3"/>
  <c r="J95" i="3"/>
  <c r="D95" i="3"/>
  <c r="DK94" i="3"/>
  <c r="DJ94" i="3"/>
  <c r="DE94" i="3"/>
  <c r="DD94" i="3"/>
  <c r="DC94" i="3"/>
  <c r="DB94" i="3"/>
  <c r="DA94" i="3"/>
  <c r="CZ94" i="3"/>
  <c r="CY94" i="3"/>
  <c r="CX94" i="3"/>
  <c r="CW94" i="3"/>
  <c r="CV94" i="3"/>
  <c r="CU94" i="3"/>
  <c r="CT94" i="3"/>
  <c r="CP94" i="3"/>
  <c r="CN94" i="3"/>
  <c r="CA94" i="3"/>
  <c r="BN94" i="3"/>
  <c r="BA94" i="3"/>
  <c r="CS94" i="3" s="1"/>
  <c r="AM94" i="3"/>
  <c r="AJ94" i="3"/>
  <c r="AN94" i="3" s="1"/>
  <c r="W94" i="3"/>
  <c r="AL94" i="3" s="1"/>
  <c r="J94" i="3"/>
  <c r="D94" i="3"/>
  <c r="DK93" i="3"/>
  <c r="DJ93" i="3"/>
  <c r="DE93" i="3"/>
  <c r="DD93" i="3"/>
  <c r="DC93" i="3"/>
  <c r="DB93" i="3"/>
  <c r="DA93" i="3"/>
  <c r="CZ93" i="3"/>
  <c r="CY93" i="3"/>
  <c r="CX93" i="3"/>
  <c r="CW93" i="3"/>
  <c r="CV93" i="3"/>
  <c r="CU93" i="3"/>
  <c r="CT93" i="3"/>
  <c r="CP93" i="3"/>
  <c r="CN93" i="3"/>
  <c r="CA93" i="3"/>
  <c r="BN93" i="3"/>
  <c r="BA93" i="3"/>
  <c r="CS93" i="3" s="1"/>
  <c r="AM93" i="3"/>
  <c r="AJ93" i="3"/>
  <c r="AN93" i="3" s="1"/>
  <c r="W93" i="3"/>
  <c r="AL93" i="3" s="1"/>
  <c r="J93" i="3"/>
  <c r="D93" i="3"/>
  <c r="DK92" i="3"/>
  <c r="DJ92" i="3"/>
  <c r="DE92" i="3"/>
  <c r="DD92" i="3"/>
  <c r="DC92" i="3"/>
  <c r="DB92" i="3"/>
  <c r="DA92" i="3"/>
  <c r="CZ92" i="3"/>
  <c r="CY92" i="3"/>
  <c r="CX92" i="3"/>
  <c r="CW92" i="3"/>
  <c r="CV92" i="3"/>
  <c r="CU92" i="3"/>
  <c r="CT92" i="3"/>
  <c r="CP92" i="3"/>
  <c r="CN92" i="3"/>
  <c r="CA92" i="3"/>
  <c r="BN92" i="3"/>
  <c r="BA92" i="3"/>
  <c r="AM92" i="3"/>
  <c r="AJ92" i="3"/>
  <c r="AN92" i="3" s="1"/>
  <c r="W92" i="3"/>
  <c r="J92" i="3"/>
  <c r="D92" i="3"/>
  <c r="DK91" i="3"/>
  <c r="DJ91" i="3"/>
  <c r="DE91" i="3"/>
  <c r="DD91" i="3"/>
  <c r="DC91" i="3"/>
  <c r="DB91" i="3"/>
  <c r="DA91" i="3"/>
  <c r="CZ91" i="3"/>
  <c r="CY91" i="3"/>
  <c r="CX91" i="3"/>
  <c r="CW91" i="3"/>
  <c r="CV91" i="3"/>
  <c r="CU91" i="3"/>
  <c r="CT91" i="3"/>
  <c r="CP91" i="3"/>
  <c r="CN91" i="3"/>
  <c r="CA91" i="3"/>
  <c r="BN91" i="3"/>
  <c r="BA91" i="3"/>
  <c r="CS91" i="3" s="1"/>
  <c r="AM91" i="3"/>
  <c r="AJ91" i="3"/>
  <c r="AN91" i="3" s="1"/>
  <c r="W91" i="3"/>
  <c r="AL91" i="3" s="1"/>
  <c r="J91" i="3"/>
  <c r="D91" i="3"/>
  <c r="DK90" i="3"/>
  <c r="DJ90" i="3"/>
  <c r="DE90" i="3"/>
  <c r="DD90" i="3"/>
  <c r="DC90" i="3"/>
  <c r="DB90" i="3"/>
  <c r="DA90" i="3"/>
  <c r="CZ90" i="3"/>
  <c r="CY90" i="3"/>
  <c r="CX90" i="3"/>
  <c r="CW90" i="3"/>
  <c r="CV90" i="3"/>
  <c r="CU90" i="3"/>
  <c r="CT90" i="3"/>
  <c r="CP90" i="3"/>
  <c r="CN90" i="3"/>
  <c r="CA90" i="3"/>
  <c r="BN90" i="3"/>
  <c r="BA90" i="3"/>
  <c r="CS90" i="3" s="1"/>
  <c r="AM90" i="3"/>
  <c r="AJ90" i="3"/>
  <c r="AN90" i="3" s="1"/>
  <c r="W90" i="3"/>
  <c r="AL90" i="3" s="1"/>
  <c r="J90" i="3"/>
  <c r="D90" i="3"/>
  <c r="DK89" i="3"/>
  <c r="DJ89" i="3"/>
  <c r="DE89" i="3"/>
  <c r="DD89" i="3"/>
  <c r="DC89" i="3"/>
  <c r="DB89" i="3"/>
  <c r="DA89" i="3"/>
  <c r="CZ89" i="3"/>
  <c r="CY89" i="3"/>
  <c r="CX89" i="3"/>
  <c r="CW89" i="3"/>
  <c r="CV89" i="3"/>
  <c r="CU89" i="3"/>
  <c r="CT89" i="3"/>
  <c r="CP89" i="3"/>
  <c r="CN89" i="3"/>
  <c r="CA89" i="3"/>
  <c r="BN89" i="3"/>
  <c r="BA89" i="3"/>
  <c r="CS89" i="3" s="1"/>
  <c r="AM89" i="3"/>
  <c r="AJ89" i="3"/>
  <c r="AN89" i="3" s="1"/>
  <c r="W89" i="3"/>
  <c r="AL89" i="3" s="1"/>
  <c r="J89" i="3"/>
  <c r="D89" i="3"/>
  <c r="DK88" i="3"/>
  <c r="DJ88" i="3"/>
  <c r="DE88" i="3"/>
  <c r="DD88" i="3"/>
  <c r="DC88" i="3"/>
  <c r="DB88" i="3"/>
  <c r="DA88" i="3"/>
  <c r="CZ88" i="3"/>
  <c r="CY88" i="3"/>
  <c r="CX88" i="3"/>
  <c r="CW88" i="3"/>
  <c r="CV88" i="3"/>
  <c r="CU88" i="3"/>
  <c r="CT88" i="3"/>
  <c r="CP88" i="3"/>
  <c r="CN88" i="3"/>
  <c r="CA88" i="3"/>
  <c r="BN88" i="3"/>
  <c r="BA88" i="3"/>
  <c r="CS88" i="3" s="1"/>
  <c r="AM88" i="3"/>
  <c r="AJ88" i="3"/>
  <c r="AN88" i="3" s="1"/>
  <c r="W88" i="3"/>
  <c r="AL88" i="3" s="1"/>
  <c r="J88" i="3"/>
  <c r="D88" i="3"/>
  <c r="DK87" i="3"/>
  <c r="DJ87" i="3"/>
  <c r="DE87" i="3"/>
  <c r="DD87" i="3"/>
  <c r="DC87" i="3"/>
  <c r="DB87" i="3"/>
  <c r="DA87" i="3"/>
  <c r="CZ87" i="3"/>
  <c r="CY87" i="3"/>
  <c r="CX87" i="3"/>
  <c r="CW87" i="3"/>
  <c r="CV87" i="3"/>
  <c r="CU87" i="3"/>
  <c r="CT87" i="3"/>
  <c r="CP87" i="3"/>
  <c r="CN87" i="3"/>
  <c r="CA87" i="3"/>
  <c r="BN87" i="3"/>
  <c r="BA87" i="3"/>
  <c r="CS87" i="3" s="1"/>
  <c r="AM87" i="3"/>
  <c r="AJ87" i="3"/>
  <c r="AN87" i="3" s="1"/>
  <c r="W87" i="3"/>
  <c r="J87" i="3"/>
  <c r="D87" i="3"/>
  <c r="DK86" i="3"/>
  <c r="DJ86" i="3"/>
  <c r="DE86" i="3"/>
  <c r="DD86" i="3"/>
  <c r="DC86" i="3"/>
  <c r="DB86" i="3"/>
  <c r="DA86" i="3"/>
  <c r="CZ86" i="3"/>
  <c r="CY86" i="3"/>
  <c r="CX86" i="3"/>
  <c r="CW86" i="3"/>
  <c r="CV86" i="3"/>
  <c r="CU86" i="3"/>
  <c r="CT86" i="3"/>
  <c r="CP86" i="3"/>
  <c r="CN86" i="3"/>
  <c r="CA86" i="3"/>
  <c r="BN86" i="3"/>
  <c r="BA86" i="3"/>
  <c r="CS86" i="3" s="1"/>
  <c r="AM86" i="3"/>
  <c r="AJ86" i="3"/>
  <c r="W86" i="3"/>
  <c r="AL86" i="3" s="1"/>
  <c r="J86" i="3"/>
  <c r="D86" i="3"/>
  <c r="DK85" i="3"/>
  <c r="DE85" i="3"/>
  <c r="DD85" i="3"/>
  <c r="DC85" i="3"/>
  <c r="DB85" i="3"/>
  <c r="DA85" i="3"/>
  <c r="CZ85" i="3"/>
  <c r="CY85" i="3"/>
  <c r="CX85" i="3"/>
  <c r="CW85" i="3"/>
  <c r="CV85" i="3"/>
  <c r="CU85" i="3"/>
  <c r="CT85" i="3"/>
  <c r="CP85" i="3"/>
  <c r="CN85" i="3"/>
  <c r="CA85" i="3"/>
  <c r="BN85" i="3"/>
  <c r="BA85" i="3"/>
  <c r="CS85" i="3" s="1"/>
  <c r="AM85" i="3"/>
  <c r="AJ85" i="3"/>
  <c r="AN85" i="3" s="1"/>
  <c r="W85" i="3"/>
  <c r="J85" i="3"/>
  <c r="D85" i="3"/>
  <c r="DK84" i="3"/>
  <c r="DJ84" i="3"/>
  <c r="DE84" i="3"/>
  <c r="DD84" i="3"/>
  <c r="DC84" i="3"/>
  <c r="DB84" i="3"/>
  <c r="DA84" i="3"/>
  <c r="CZ84" i="3"/>
  <c r="CY84" i="3"/>
  <c r="CX84" i="3"/>
  <c r="CW84" i="3"/>
  <c r="CV84" i="3"/>
  <c r="CU84" i="3"/>
  <c r="CT84" i="3"/>
  <c r="CP84" i="3"/>
  <c r="CN84" i="3"/>
  <c r="CA84" i="3"/>
  <c r="BN84" i="3"/>
  <c r="BA84" i="3"/>
  <c r="CS84" i="3" s="1"/>
  <c r="AM84" i="3"/>
  <c r="AJ84" i="3"/>
  <c r="AN84" i="3" s="1"/>
  <c r="W84" i="3"/>
  <c r="AL84" i="3" s="1"/>
  <c r="J84" i="3"/>
  <c r="D84" i="3"/>
  <c r="DK83" i="3"/>
  <c r="DJ83" i="3"/>
  <c r="DE83" i="3"/>
  <c r="DD83" i="3"/>
  <c r="DC83" i="3"/>
  <c r="DB83" i="3"/>
  <c r="DA83" i="3"/>
  <c r="CZ83" i="3"/>
  <c r="CY83" i="3"/>
  <c r="CX83" i="3"/>
  <c r="CW83" i="3"/>
  <c r="CV83" i="3"/>
  <c r="CU83" i="3"/>
  <c r="CT83" i="3"/>
  <c r="CP83" i="3"/>
  <c r="CN83" i="3"/>
  <c r="CA83" i="3"/>
  <c r="BN83" i="3"/>
  <c r="BA83" i="3"/>
  <c r="CS83" i="3" s="1"/>
  <c r="AM83" i="3"/>
  <c r="AJ83" i="3"/>
  <c r="W83" i="3"/>
  <c r="AL83" i="3" s="1"/>
  <c r="J83" i="3"/>
  <c r="D83" i="3"/>
  <c r="DK82" i="3"/>
  <c r="DJ82" i="3"/>
  <c r="DE82" i="3"/>
  <c r="DD82" i="3"/>
  <c r="DC82" i="3"/>
  <c r="DB82" i="3"/>
  <c r="DA82" i="3"/>
  <c r="CZ82" i="3"/>
  <c r="CY82" i="3"/>
  <c r="CX82" i="3"/>
  <c r="CW82" i="3"/>
  <c r="CV82" i="3"/>
  <c r="CU82" i="3"/>
  <c r="CT82" i="3"/>
  <c r="CP82" i="3"/>
  <c r="CN82" i="3"/>
  <c r="CA82" i="3"/>
  <c r="BN82" i="3"/>
  <c r="BA82" i="3"/>
  <c r="CS82" i="3" s="1"/>
  <c r="AM82" i="3"/>
  <c r="AJ82" i="3"/>
  <c r="AN82" i="3" s="1"/>
  <c r="W82" i="3"/>
  <c r="AL82" i="3" s="1"/>
  <c r="J82" i="3"/>
  <c r="D82" i="3"/>
  <c r="DK81" i="3"/>
  <c r="DJ81" i="3"/>
  <c r="DE81" i="3"/>
  <c r="DD81" i="3"/>
  <c r="DC81" i="3"/>
  <c r="DB81" i="3"/>
  <c r="DA81" i="3"/>
  <c r="CZ81" i="3"/>
  <c r="CY81" i="3"/>
  <c r="CX81" i="3"/>
  <c r="CW81" i="3"/>
  <c r="CV81" i="3"/>
  <c r="CU81" i="3"/>
  <c r="CT81" i="3"/>
  <c r="CP81" i="3"/>
  <c r="CN81" i="3"/>
  <c r="CA81" i="3"/>
  <c r="BN81" i="3"/>
  <c r="BA81" i="3"/>
  <c r="CS81" i="3" s="1"/>
  <c r="AM81" i="3"/>
  <c r="AJ81" i="3"/>
  <c r="AN81" i="3" s="1"/>
  <c r="W81" i="3"/>
  <c r="J81" i="3"/>
  <c r="D81" i="3"/>
  <c r="DK80" i="3"/>
  <c r="DJ80" i="3"/>
  <c r="DC80" i="3"/>
  <c r="DB80" i="3"/>
  <c r="CP80" i="3"/>
  <c r="CN80" i="3"/>
  <c r="CA80" i="3"/>
  <c r="BN80" i="3"/>
  <c r="BA80" i="3"/>
  <c r="CS80" i="3" s="1"/>
  <c r="AM80" i="3"/>
  <c r="AJ80" i="3"/>
  <c r="AN80" i="3" s="1"/>
  <c r="W80" i="3"/>
  <c r="AL80" i="3" s="1"/>
  <c r="DK79" i="3"/>
  <c r="DJ79" i="3"/>
  <c r="DC79" i="3"/>
  <c r="DB79" i="3"/>
  <c r="CP79" i="3"/>
  <c r="CN79" i="3"/>
  <c r="CA79" i="3"/>
  <c r="BN79" i="3"/>
  <c r="BA79" i="3"/>
  <c r="CS79" i="3" s="1"/>
  <c r="AM79" i="3"/>
  <c r="AJ79" i="3"/>
  <c r="AN79" i="3" s="1"/>
  <c r="W79" i="3"/>
  <c r="DK78" i="3"/>
  <c r="DJ78" i="3"/>
  <c r="DC78" i="3"/>
  <c r="DB78" i="3"/>
  <c r="CP78" i="3"/>
  <c r="CN78" i="3"/>
  <c r="CA78" i="3"/>
  <c r="BN78" i="3"/>
  <c r="BA78" i="3"/>
  <c r="CS78" i="3" s="1"/>
  <c r="AM78" i="3"/>
  <c r="AJ78" i="3"/>
  <c r="AN78" i="3" s="1"/>
  <c r="W78" i="3"/>
  <c r="AL78" i="3" s="1"/>
  <c r="DK77" i="3"/>
  <c r="DJ77" i="3"/>
  <c r="DE77" i="3"/>
  <c r="DD77" i="3"/>
  <c r="DC77" i="3"/>
  <c r="DB77" i="3"/>
  <c r="DA77" i="3"/>
  <c r="CZ77" i="3"/>
  <c r="CY77" i="3"/>
  <c r="CX77" i="3"/>
  <c r="CW77" i="3"/>
  <c r="CV77" i="3"/>
  <c r="CU77" i="3"/>
  <c r="CT77" i="3"/>
  <c r="CP77" i="3"/>
  <c r="CN77" i="3"/>
  <c r="CA77" i="3"/>
  <c r="BN77" i="3"/>
  <c r="BA77" i="3"/>
  <c r="CS77" i="3" s="1"/>
  <c r="AM77" i="3"/>
  <c r="AJ77" i="3"/>
  <c r="AN77" i="3" s="1"/>
  <c r="W77" i="3"/>
  <c r="J77" i="3"/>
  <c r="D77" i="3"/>
  <c r="DK76" i="3"/>
  <c r="DJ76" i="3"/>
  <c r="DE76" i="3"/>
  <c r="DD76" i="3"/>
  <c r="DC76" i="3"/>
  <c r="DB76" i="3"/>
  <c r="DA76" i="3"/>
  <c r="CZ76" i="3"/>
  <c r="CY76" i="3"/>
  <c r="CX76" i="3"/>
  <c r="CW76" i="3"/>
  <c r="CV76" i="3"/>
  <c r="CU76" i="3"/>
  <c r="CT76" i="3"/>
  <c r="CP76" i="3"/>
  <c r="CN76" i="3"/>
  <c r="CA76" i="3"/>
  <c r="BN76" i="3"/>
  <c r="BA76" i="3"/>
  <c r="CS76" i="3" s="1"/>
  <c r="AM76" i="3"/>
  <c r="AJ76" i="3"/>
  <c r="AN76" i="3" s="1"/>
  <c r="W76" i="3"/>
  <c r="AL76" i="3" s="1"/>
  <c r="J76" i="3"/>
  <c r="D76" i="3"/>
  <c r="DK75" i="3"/>
  <c r="DJ75" i="3"/>
  <c r="DE75" i="3"/>
  <c r="DD75" i="3"/>
  <c r="DC75" i="3"/>
  <c r="DB75" i="3"/>
  <c r="DA75" i="3"/>
  <c r="CZ75" i="3"/>
  <c r="CY75" i="3"/>
  <c r="CX75" i="3"/>
  <c r="CW75" i="3"/>
  <c r="CV75" i="3"/>
  <c r="CU75" i="3"/>
  <c r="CT75" i="3"/>
  <c r="CP75" i="3"/>
  <c r="CN75" i="3"/>
  <c r="CA75" i="3"/>
  <c r="BN75" i="3"/>
  <c r="BA75" i="3"/>
  <c r="CS75" i="3" s="1"/>
  <c r="AM75" i="3"/>
  <c r="AJ75" i="3"/>
  <c r="AN75" i="3" s="1"/>
  <c r="W75" i="3"/>
  <c r="J75" i="3"/>
  <c r="D75" i="3"/>
  <c r="DK74" i="3"/>
  <c r="DJ74" i="3"/>
  <c r="DE74" i="3"/>
  <c r="DD74" i="3"/>
  <c r="DC74" i="3"/>
  <c r="DB74" i="3"/>
  <c r="DA74" i="3"/>
  <c r="CZ74" i="3"/>
  <c r="CY74" i="3"/>
  <c r="CX74" i="3"/>
  <c r="CW74" i="3"/>
  <c r="CV74" i="3"/>
  <c r="CU74" i="3"/>
  <c r="CT74" i="3"/>
  <c r="CP74" i="3"/>
  <c r="CN74" i="3"/>
  <c r="CA74" i="3"/>
  <c r="BN74" i="3"/>
  <c r="BA74" i="3"/>
  <c r="CS74" i="3" s="1"/>
  <c r="AM74" i="3"/>
  <c r="AJ74" i="3"/>
  <c r="AN74" i="3" s="1"/>
  <c r="W74" i="3"/>
  <c r="AL74" i="3" s="1"/>
  <c r="J74" i="3"/>
  <c r="D74" i="3"/>
  <c r="DK73" i="3"/>
  <c r="DJ73" i="3"/>
  <c r="DE73" i="3"/>
  <c r="DD73" i="3"/>
  <c r="DC73" i="3"/>
  <c r="DB73" i="3"/>
  <c r="DA73" i="3"/>
  <c r="CZ73" i="3"/>
  <c r="CY73" i="3"/>
  <c r="CX73" i="3"/>
  <c r="CW73" i="3"/>
  <c r="CV73" i="3"/>
  <c r="CU73" i="3"/>
  <c r="CT73" i="3"/>
  <c r="CP73" i="3"/>
  <c r="CN73" i="3"/>
  <c r="CA73" i="3"/>
  <c r="BN73" i="3"/>
  <c r="BA73" i="3"/>
  <c r="CS73" i="3" s="1"/>
  <c r="AM73" i="3"/>
  <c r="AJ73" i="3"/>
  <c r="AN73" i="3" s="1"/>
  <c r="W73" i="3"/>
  <c r="AL73" i="3" s="1"/>
  <c r="J73" i="3"/>
  <c r="D73" i="3"/>
  <c r="DK72" i="3"/>
  <c r="DJ72" i="3"/>
  <c r="DE72" i="3"/>
  <c r="DD72" i="3"/>
  <c r="DB72" i="3"/>
  <c r="DA72" i="3"/>
  <c r="CZ72" i="3"/>
  <c r="CY72" i="3"/>
  <c r="CX72" i="3"/>
  <c r="CW72" i="3"/>
  <c r="CV72" i="3"/>
  <c r="CU72" i="3"/>
  <c r="CT72" i="3"/>
  <c r="CP72" i="3"/>
  <c r="CN72" i="3"/>
  <c r="CA72" i="3"/>
  <c r="BN72" i="3"/>
  <c r="BA72" i="3"/>
  <c r="CS72" i="3" s="1"/>
  <c r="AM72" i="3"/>
  <c r="AJ72" i="3"/>
  <c r="AN72" i="3" s="1"/>
  <c r="W72" i="3"/>
  <c r="J72" i="3"/>
  <c r="D72" i="3"/>
  <c r="DK71" i="3"/>
  <c r="DJ71" i="3"/>
  <c r="DE71" i="3"/>
  <c r="DD71" i="3"/>
  <c r="DC71" i="3"/>
  <c r="DB71" i="3"/>
  <c r="DA71" i="3"/>
  <c r="CZ71" i="3"/>
  <c r="CY71" i="3"/>
  <c r="CX71" i="3"/>
  <c r="CW71" i="3"/>
  <c r="CV71" i="3"/>
  <c r="CU71" i="3"/>
  <c r="CT71" i="3"/>
  <c r="CP71" i="3"/>
  <c r="CN71" i="3"/>
  <c r="CA71" i="3"/>
  <c r="BN71" i="3"/>
  <c r="BA71" i="3"/>
  <c r="CS71" i="3" s="1"/>
  <c r="AM71" i="3"/>
  <c r="AJ71" i="3"/>
  <c r="AN71" i="3" s="1"/>
  <c r="W71" i="3"/>
  <c r="AL71" i="3" s="1"/>
  <c r="J71" i="3"/>
  <c r="D71" i="3"/>
  <c r="DK70" i="3"/>
  <c r="DJ70" i="3"/>
  <c r="DE70" i="3"/>
  <c r="DD70" i="3"/>
  <c r="DC70" i="3"/>
  <c r="DB70" i="3"/>
  <c r="DA70" i="3"/>
  <c r="CZ70" i="3"/>
  <c r="CY70" i="3"/>
  <c r="CX70" i="3"/>
  <c r="CW70" i="3"/>
  <c r="CV70" i="3"/>
  <c r="CU70" i="3"/>
  <c r="CT70" i="3"/>
  <c r="CP70" i="3"/>
  <c r="CN70" i="3"/>
  <c r="CA70" i="3"/>
  <c r="BN70" i="3"/>
  <c r="BA70" i="3"/>
  <c r="CS70" i="3" s="1"/>
  <c r="AM70" i="3"/>
  <c r="AJ70" i="3"/>
  <c r="AN70" i="3" s="1"/>
  <c r="W70" i="3"/>
  <c r="AL70" i="3" s="1"/>
  <c r="J70" i="3"/>
  <c r="D70" i="3"/>
  <c r="DK69" i="3"/>
  <c r="DJ69" i="3"/>
  <c r="DE69" i="3"/>
  <c r="DD69" i="3"/>
  <c r="DC69" i="3"/>
  <c r="DB69" i="3"/>
  <c r="DA69" i="3"/>
  <c r="CZ69" i="3"/>
  <c r="CY69" i="3"/>
  <c r="CX69" i="3"/>
  <c r="CW69" i="3"/>
  <c r="CV69" i="3"/>
  <c r="CU69" i="3"/>
  <c r="CT69" i="3"/>
  <c r="CP69" i="3"/>
  <c r="CN69" i="3"/>
  <c r="CA69" i="3"/>
  <c r="BN69" i="3"/>
  <c r="BA69" i="3"/>
  <c r="CS69" i="3" s="1"/>
  <c r="AM69" i="3"/>
  <c r="AJ69" i="3"/>
  <c r="W69" i="3"/>
  <c r="AL69" i="3" s="1"/>
  <c r="J69" i="3"/>
  <c r="D69" i="3"/>
  <c r="DF72" i="3" l="1"/>
  <c r="DH72" i="3" s="1"/>
  <c r="DF79" i="3"/>
  <c r="DH79" i="3" s="1"/>
  <c r="DF78" i="3"/>
  <c r="DH78" i="3" s="1"/>
  <c r="CO99" i="3"/>
  <c r="CO103" i="3"/>
  <c r="CO105" i="3"/>
  <c r="AK75" i="3"/>
  <c r="CO73" i="3"/>
  <c r="CO88" i="3"/>
  <c r="CQ84" i="3"/>
  <c r="CQ88" i="3"/>
  <c r="CQ90" i="3"/>
  <c r="CQ104" i="3"/>
  <c r="CO90" i="3"/>
  <c r="CQ72" i="3"/>
  <c r="AK69" i="3"/>
  <c r="CQ78" i="3"/>
  <c r="AK95" i="3"/>
  <c r="DF80" i="3"/>
  <c r="DH80" i="3" s="1"/>
  <c r="AK85" i="3"/>
  <c r="CQ85" i="3"/>
  <c r="CQ93" i="3"/>
  <c r="CQ73" i="3"/>
  <c r="CQ97" i="3"/>
  <c r="AK101" i="3"/>
  <c r="CQ71" i="3"/>
  <c r="CQ101" i="3"/>
  <c r="CQ103" i="3"/>
  <c r="CQ79" i="3"/>
  <c r="AK86" i="3"/>
  <c r="CQ95" i="3"/>
  <c r="AK82" i="3"/>
  <c r="CO78" i="3"/>
  <c r="DF103" i="3"/>
  <c r="DH103" i="3" s="1"/>
  <c r="DF69" i="3"/>
  <c r="DH69" i="3" s="1"/>
  <c r="AK76" i="3"/>
  <c r="DF70" i="3"/>
  <c r="DH70" i="3" s="1"/>
  <c r="AK81" i="3"/>
  <c r="AK96" i="3"/>
  <c r="CO83" i="3"/>
  <c r="DF95" i="3"/>
  <c r="DH95" i="3" s="1"/>
  <c r="CO98" i="3"/>
  <c r="CO100" i="3"/>
  <c r="CQ77" i="3"/>
  <c r="CQ98" i="3"/>
  <c r="CQ100" i="3"/>
  <c r="CQ102" i="3"/>
  <c r="AK79" i="3"/>
  <c r="DF92" i="3"/>
  <c r="DH92" i="3" s="1"/>
  <c r="CO93" i="3"/>
  <c r="CO104" i="3"/>
  <c r="DF82" i="3"/>
  <c r="DH82" i="3" s="1"/>
  <c r="AK83" i="3"/>
  <c r="DF93" i="3"/>
  <c r="DH93" i="3" s="1"/>
  <c r="CQ76" i="3"/>
  <c r="DF77" i="3"/>
  <c r="DH77" i="3" s="1"/>
  <c r="AK78" i="3"/>
  <c r="DF84" i="3"/>
  <c r="DH84" i="3" s="1"/>
  <c r="AK88" i="3"/>
  <c r="AK93" i="3"/>
  <c r="CQ96" i="3"/>
  <c r="DF97" i="3"/>
  <c r="DH97" i="3" s="1"/>
  <c r="DF102" i="3"/>
  <c r="DH102" i="3" s="1"/>
  <c r="DF105" i="3"/>
  <c r="DH105" i="3" s="1"/>
  <c r="DF74" i="3"/>
  <c r="DH74" i="3" s="1"/>
  <c r="AL95" i="3"/>
  <c r="CO95" i="3" s="1"/>
  <c r="DF99" i="3"/>
  <c r="DH99" i="3" s="1"/>
  <c r="CO70" i="3"/>
  <c r="AL75" i="3"/>
  <c r="CO75" i="3" s="1"/>
  <c r="DF81" i="3"/>
  <c r="DH81" i="3" s="1"/>
  <c r="DF86" i="3"/>
  <c r="DH86" i="3" s="1"/>
  <c r="AK87" i="3"/>
  <c r="DF89" i="3"/>
  <c r="DH89" i="3" s="1"/>
  <c r="DF91" i="3"/>
  <c r="DH91" i="3" s="1"/>
  <c r="AK92" i="3"/>
  <c r="DF101" i="3"/>
  <c r="DH101" i="3" s="1"/>
  <c r="CO102" i="3"/>
  <c r="CQ82" i="3"/>
  <c r="CQ87" i="3"/>
  <c r="CQ92" i="3"/>
  <c r="DF75" i="3"/>
  <c r="DH75" i="3" s="1"/>
  <c r="DF87" i="3"/>
  <c r="DH87" i="3" s="1"/>
  <c r="AK98" i="3"/>
  <c r="CQ70" i="3"/>
  <c r="DF71" i="3"/>
  <c r="DH71" i="3" s="1"/>
  <c r="AK72" i="3"/>
  <c r="CQ75" i="3"/>
  <c r="AK77" i="3"/>
  <c r="AL87" i="3"/>
  <c r="CO87" i="3" s="1"/>
  <c r="AL92" i="3"/>
  <c r="CO92" i="3" s="1"/>
  <c r="AK97" i="3"/>
  <c r="AK102" i="3"/>
  <c r="DF73" i="3"/>
  <c r="DH73" i="3" s="1"/>
  <c r="CO82" i="3"/>
  <c r="DF83" i="3"/>
  <c r="DH83" i="3" s="1"/>
  <c r="CO84" i="3"/>
  <c r="DF94" i="3"/>
  <c r="DH94" i="3" s="1"/>
  <c r="AL72" i="3"/>
  <c r="CO72" i="3" s="1"/>
  <c r="AL77" i="3"/>
  <c r="CO77" i="3" s="1"/>
  <c r="DF85" i="3"/>
  <c r="DH85" i="3" s="1"/>
  <c r="CO86" i="3"/>
  <c r="CO97" i="3"/>
  <c r="DF104" i="3"/>
  <c r="DH104" i="3" s="1"/>
  <c r="DF76" i="3"/>
  <c r="DH76" i="3" s="1"/>
  <c r="CO94" i="3"/>
  <c r="CQ105" i="3"/>
  <c r="CQ94" i="3"/>
  <c r="CO69" i="3"/>
  <c r="CQ74" i="3"/>
  <c r="CO80" i="3"/>
  <c r="CQ81" i="3"/>
  <c r="CQ89" i="3"/>
  <c r="CO91" i="3"/>
  <c r="DF100" i="3"/>
  <c r="DH100" i="3" s="1"/>
  <c r="DF96" i="3"/>
  <c r="DH96" i="3" s="1"/>
  <c r="CO74" i="3"/>
  <c r="DF88" i="3"/>
  <c r="DH88" i="3" s="1"/>
  <c r="DF98" i="3"/>
  <c r="DH98" i="3" s="1"/>
  <c r="CO76" i="3"/>
  <c r="CQ80" i="3"/>
  <c r="AL81" i="3"/>
  <c r="CO81" i="3" s="1"/>
  <c r="AN86" i="3"/>
  <c r="CQ86" i="3" s="1"/>
  <c r="DF90" i="3"/>
  <c r="DH90" i="3" s="1"/>
  <c r="CQ91" i="3"/>
  <c r="CO96" i="3"/>
  <c r="AL101" i="3"/>
  <c r="CO101" i="3" s="1"/>
  <c r="AK104" i="3"/>
  <c r="CO89" i="3"/>
  <c r="AK99" i="3"/>
  <c r="CO71" i="3"/>
  <c r="CS92" i="3"/>
  <c r="AL79" i="3"/>
  <c r="CO79" i="3" s="1"/>
  <c r="AN83" i="3"/>
  <c r="CQ83" i="3" s="1"/>
  <c r="AL85" i="3"/>
  <c r="CO85" i="3" s="1"/>
  <c r="AN99" i="3"/>
  <c r="CQ99" i="3" s="1"/>
  <c r="AK103" i="3"/>
  <c r="AK105" i="3"/>
  <c r="AK89" i="3"/>
  <c r="AK70" i="3"/>
  <c r="AK80" i="3"/>
  <c r="AK90" i="3"/>
  <c r="AK71" i="3"/>
  <c r="AK91" i="3"/>
  <c r="AN69" i="3"/>
  <c r="CQ69" i="3" s="1"/>
  <c r="AK73" i="3"/>
  <c r="AK74" i="3"/>
  <c r="AK94" i="3"/>
  <c r="AK84" i="3"/>
  <c r="AK100" i="3"/>
  <c r="CR84" i="3" l="1"/>
  <c r="CR96" i="3"/>
  <c r="CR82" i="3"/>
  <c r="CR78" i="3"/>
  <c r="CR89" i="3"/>
  <c r="CR70" i="3"/>
  <c r="CR105" i="3"/>
  <c r="CR99" i="3"/>
  <c r="CR90" i="3"/>
  <c r="CR79" i="3"/>
  <c r="CR104" i="3"/>
  <c r="CR88" i="3"/>
  <c r="CR72" i="3"/>
  <c r="CR102" i="3"/>
  <c r="CR97" i="3"/>
  <c r="CR103" i="3"/>
  <c r="CR83" i="3"/>
  <c r="CR73" i="3"/>
  <c r="CR85" i="3"/>
  <c r="CR71" i="3"/>
  <c r="CR101" i="3"/>
  <c r="CR92" i="3"/>
  <c r="CR77" i="3"/>
  <c r="CR95" i="3"/>
  <c r="CR100" i="3"/>
  <c r="CR98" i="3"/>
  <c r="CR86" i="3"/>
  <c r="CR75" i="3"/>
  <c r="CR69" i="3"/>
  <c r="CR74" i="3"/>
  <c r="CR91" i="3"/>
  <c r="CR93" i="3"/>
  <c r="CR80" i="3"/>
  <c r="CR81" i="3"/>
  <c r="CR76" i="3"/>
  <c r="CR94" i="3"/>
  <c r="CR87" i="3"/>
  <c r="CN39" i="3"/>
  <c r="CN50" i="3" l="1"/>
  <c r="CN23" i="3"/>
  <c r="CA22" i="3"/>
  <c r="CN22" i="3"/>
  <c r="DI10" i="3"/>
  <c r="DC22" i="3"/>
  <c r="DC10" i="3"/>
  <c r="DB10" i="3"/>
  <c r="J10" i="3" l="1"/>
  <c r="AF7" i="5" l="1"/>
  <c r="S7" i="5"/>
  <c r="AT20" i="6"/>
  <c r="AT21" i="6"/>
  <c r="AT19" i="6"/>
  <c r="AS20" i="6"/>
  <c r="AS21" i="6"/>
  <c r="AS19" i="6"/>
  <c r="AR20" i="6"/>
  <c r="AB20" i="6" s="1"/>
  <c r="AR21" i="6"/>
  <c r="AB21" i="6" s="1"/>
  <c r="AR19" i="6"/>
  <c r="AB19" i="6" s="1"/>
  <c r="AT22" i="6"/>
  <c r="AS22" i="6"/>
  <c r="AR22" i="6"/>
  <c r="AB22" i="6" s="1"/>
  <c r="AQ22" i="6"/>
  <c r="T22" i="6" s="1"/>
  <c r="AP22" i="6"/>
  <c r="AO22" i="6"/>
  <c r="AN22" i="6"/>
  <c r="AM22" i="6"/>
  <c r="AL22" i="6"/>
  <c r="AK22" i="6"/>
  <c r="AJ22" i="6"/>
  <c r="AI22" i="6"/>
  <c r="AQ20" i="6"/>
  <c r="AA20" i="6" s="1"/>
  <c r="AQ21" i="6"/>
  <c r="W21" i="6" s="1"/>
  <c r="AQ19" i="6"/>
  <c r="U19" i="6" s="1"/>
  <c r="CT66" i="3"/>
  <c r="AI8" i="6"/>
  <c r="AI9" i="6"/>
  <c r="AI10" i="6"/>
  <c r="AI11" i="6"/>
  <c r="AI12" i="6"/>
  <c r="AI13" i="6"/>
  <c r="AI14" i="6"/>
  <c r="AI15" i="6"/>
  <c r="AI16" i="6"/>
  <c r="AI17" i="6"/>
  <c r="AI18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7" i="6"/>
  <c r="AV9" i="6"/>
  <c r="AV10" i="6"/>
  <c r="AV11" i="6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8" i="6"/>
  <c r="AV7" i="6"/>
  <c r="AK7" i="6"/>
  <c r="AJ7" i="6"/>
  <c r="AA21" i="6" l="1"/>
  <c r="AW7" i="6"/>
  <c r="Z22" i="6"/>
  <c r="Y22" i="6"/>
  <c r="X22" i="6"/>
  <c r="W22" i="6"/>
  <c r="S19" i="6"/>
  <c r="S22" i="6"/>
  <c r="Z20" i="6"/>
  <c r="S21" i="6"/>
  <c r="Z19" i="6"/>
  <c r="U23" i="6"/>
  <c r="AD23" i="6" s="1"/>
  <c r="Y20" i="6"/>
  <c r="X20" i="6"/>
  <c r="V20" i="6"/>
  <c r="Z21" i="6"/>
  <c r="AA19" i="6"/>
  <c r="Y21" i="6"/>
  <c r="X21" i="6"/>
  <c r="V21" i="6"/>
  <c r="S20" i="6"/>
  <c r="W20" i="6"/>
  <c r="U20" i="6"/>
  <c r="AD20" i="6" s="1"/>
  <c r="T20" i="6"/>
  <c r="AC20" i="6" s="1"/>
  <c r="AX7" i="6"/>
  <c r="X19" i="6"/>
  <c r="T21" i="6"/>
  <c r="Y19" i="6"/>
  <c r="W19" i="6"/>
  <c r="T23" i="6"/>
  <c r="AC23" i="6" s="1"/>
  <c r="S23" i="6"/>
  <c r="AA23" i="6"/>
  <c r="Z23" i="6"/>
  <c r="Y23" i="6"/>
  <c r="X23" i="6"/>
  <c r="W23" i="6"/>
  <c r="V23" i="6"/>
  <c r="AA22" i="6"/>
  <c r="V22" i="6"/>
  <c r="U22" i="6"/>
  <c r="U21" i="6"/>
  <c r="T19" i="6"/>
  <c r="V19" i="6"/>
  <c r="DB42" i="3"/>
  <c r="T7" i="5"/>
  <c r="BJ62" i="5"/>
  <c r="S16" i="5"/>
  <c r="T16" i="5"/>
  <c r="U16" i="5"/>
  <c r="V16" i="5"/>
  <c r="W16" i="5"/>
  <c r="X16" i="5"/>
  <c r="Y16" i="5"/>
  <c r="Z16" i="5"/>
  <c r="AA16" i="5"/>
  <c r="S17" i="5"/>
  <c r="T17" i="5"/>
  <c r="U17" i="5"/>
  <c r="V17" i="5"/>
  <c r="W17" i="5"/>
  <c r="X17" i="5"/>
  <c r="Y17" i="5"/>
  <c r="Z17" i="5"/>
  <c r="AA17" i="5"/>
  <c r="S18" i="5"/>
  <c r="T18" i="5"/>
  <c r="U18" i="5"/>
  <c r="V18" i="5"/>
  <c r="W18" i="5"/>
  <c r="X18" i="5"/>
  <c r="Y18" i="5"/>
  <c r="Z18" i="5"/>
  <c r="AA18" i="5"/>
  <c r="S19" i="5"/>
  <c r="T19" i="5"/>
  <c r="U19" i="5"/>
  <c r="V19" i="5"/>
  <c r="W19" i="5"/>
  <c r="X19" i="5"/>
  <c r="Y19" i="5"/>
  <c r="Z19" i="5"/>
  <c r="AA19" i="5"/>
  <c r="S20" i="5"/>
  <c r="T20" i="5"/>
  <c r="U20" i="5"/>
  <c r="V20" i="5"/>
  <c r="W20" i="5"/>
  <c r="X20" i="5"/>
  <c r="Y20" i="5"/>
  <c r="Z20" i="5"/>
  <c r="AA20" i="5"/>
  <c r="S21" i="5"/>
  <c r="T21" i="5"/>
  <c r="U21" i="5"/>
  <c r="V21" i="5"/>
  <c r="W21" i="5"/>
  <c r="X21" i="5"/>
  <c r="Y21" i="5"/>
  <c r="Z21" i="5"/>
  <c r="AA21" i="5"/>
  <c r="S22" i="5"/>
  <c r="T22" i="5"/>
  <c r="U22" i="5"/>
  <c r="V22" i="5"/>
  <c r="W22" i="5"/>
  <c r="X22" i="5"/>
  <c r="Y22" i="5"/>
  <c r="Z22" i="5"/>
  <c r="AA22" i="5"/>
  <c r="S23" i="5"/>
  <c r="T23" i="5"/>
  <c r="U23" i="5"/>
  <c r="V23" i="5"/>
  <c r="W23" i="5"/>
  <c r="X23" i="5"/>
  <c r="Y23" i="5"/>
  <c r="Z23" i="5"/>
  <c r="AA23" i="5"/>
  <c r="S24" i="5"/>
  <c r="T24" i="5"/>
  <c r="U24" i="5"/>
  <c r="V24" i="5"/>
  <c r="W24" i="5"/>
  <c r="X24" i="5"/>
  <c r="Y24" i="5"/>
  <c r="Z24" i="5"/>
  <c r="AA24" i="5"/>
  <c r="S25" i="5"/>
  <c r="T25" i="5"/>
  <c r="U25" i="5"/>
  <c r="V25" i="5"/>
  <c r="W25" i="5"/>
  <c r="X25" i="5"/>
  <c r="Y25" i="5"/>
  <c r="Z25" i="5"/>
  <c r="AA25" i="5"/>
  <c r="S26" i="5"/>
  <c r="T26" i="5"/>
  <c r="U26" i="5"/>
  <c r="V26" i="5"/>
  <c r="W26" i="5"/>
  <c r="X26" i="5"/>
  <c r="Y26" i="5"/>
  <c r="Z26" i="5"/>
  <c r="AA26" i="5"/>
  <c r="S27" i="5"/>
  <c r="T27" i="5"/>
  <c r="U27" i="5"/>
  <c r="V27" i="5"/>
  <c r="W27" i="5"/>
  <c r="X27" i="5"/>
  <c r="Y27" i="5"/>
  <c r="Z27" i="5"/>
  <c r="AA27" i="5"/>
  <c r="S28" i="5"/>
  <c r="T28" i="5"/>
  <c r="U28" i="5"/>
  <c r="V28" i="5"/>
  <c r="W28" i="5"/>
  <c r="X28" i="5"/>
  <c r="Y28" i="5"/>
  <c r="Z28" i="5"/>
  <c r="AA28" i="5"/>
  <c r="S29" i="5"/>
  <c r="T29" i="5"/>
  <c r="U29" i="5"/>
  <c r="V29" i="5"/>
  <c r="W29" i="5"/>
  <c r="X29" i="5"/>
  <c r="Y29" i="5"/>
  <c r="Z29" i="5"/>
  <c r="AA29" i="5"/>
  <c r="S30" i="5"/>
  <c r="T30" i="5"/>
  <c r="U30" i="5"/>
  <c r="V30" i="5"/>
  <c r="W30" i="5"/>
  <c r="X30" i="5"/>
  <c r="Y30" i="5"/>
  <c r="Z30" i="5"/>
  <c r="AA30" i="5"/>
  <c r="S31" i="5"/>
  <c r="T31" i="5"/>
  <c r="U31" i="5"/>
  <c r="V31" i="5"/>
  <c r="W31" i="5"/>
  <c r="X31" i="5"/>
  <c r="Y31" i="5"/>
  <c r="Z31" i="5"/>
  <c r="AA31" i="5"/>
  <c r="S32" i="5"/>
  <c r="T32" i="5"/>
  <c r="U32" i="5"/>
  <c r="V32" i="5"/>
  <c r="W32" i="5"/>
  <c r="X32" i="5"/>
  <c r="Y32" i="5"/>
  <c r="Z32" i="5"/>
  <c r="AA32" i="5"/>
  <c r="S33" i="5"/>
  <c r="T33" i="5"/>
  <c r="U33" i="5"/>
  <c r="V33" i="5"/>
  <c r="W33" i="5"/>
  <c r="X33" i="5"/>
  <c r="Y33" i="5"/>
  <c r="Z33" i="5"/>
  <c r="AA33" i="5"/>
  <c r="S34" i="5"/>
  <c r="T34" i="5"/>
  <c r="U34" i="5"/>
  <c r="V34" i="5"/>
  <c r="W34" i="5"/>
  <c r="X34" i="5"/>
  <c r="Y34" i="5"/>
  <c r="Z34" i="5"/>
  <c r="AA34" i="5"/>
  <c r="S35" i="5"/>
  <c r="T35" i="5"/>
  <c r="U35" i="5"/>
  <c r="V35" i="5"/>
  <c r="W35" i="5"/>
  <c r="X35" i="5"/>
  <c r="Y35" i="5"/>
  <c r="Z35" i="5"/>
  <c r="AA35" i="5"/>
  <c r="S36" i="5"/>
  <c r="T36" i="5"/>
  <c r="U36" i="5"/>
  <c r="V36" i="5"/>
  <c r="W36" i="5"/>
  <c r="X36" i="5"/>
  <c r="Y36" i="5"/>
  <c r="Z36" i="5"/>
  <c r="AA36" i="5"/>
  <c r="S37" i="5"/>
  <c r="T37" i="5"/>
  <c r="U37" i="5"/>
  <c r="V37" i="5"/>
  <c r="W37" i="5"/>
  <c r="X37" i="5"/>
  <c r="Y37" i="5"/>
  <c r="Z37" i="5"/>
  <c r="AA37" i="5"/>
  <c r="S38" i="5"/>
  <c r="T38" i="5"/>
  <c r="U38" i="5"/>
  <c r="V38" i="5"/>
  <c r="W38" i="5"/>
  <c r="X38" i="5"/>
  <c r="Y38" i="5"/>
  <c r="Z38" i="5"/>
  <c r="AA38" i="5"/>
  <c r="S39" i="5"/>
  <c r="T39" i="5"/>
  <c r="U39" i="5"/>
  <c r="V39" i="5"/>
  <c r="W39" i="5"/>
  <c r="X39" i="5"/>
  <c r="Y39" i="5"/>
  <c r="Z39" i="5"/>
  <c r="AA39" i="5"/>
  <c r="S40" i="5"/>
  <c r="T40" i="5"/>
  <c r="U40" i="5"/>
  <c r="V40" i="5"/>
  <c r="W40" i="5"/>
  <c r="X40" i="5"/>
  <c r="Y40" i="5"/>
  <c r="Z40" i="5"/>
  <c r="AA40" i="5"/>
  <c r="S41" i="5"/>
  <c r="T41" i="5"/>
  <c r="U41" i="5"/>
  <c r="V41" i="5"/>
  <c r="W41" i="5"/>
  <c r="X41" i="5"/>
  <c r="Y41" i="5"/>
  <c r="Z41" i="5"/>
  <c r="AA41" i="5"/>
  <c r="S42" i="5"/>
  <c r="T42" i="5"/>
  <c r="U42" i="5"/>
  <c r="V42" i="5"/>
  <c r="W42" i="5"/>
  <c r="X42" i="5"/>
  <c r="Y42" i="5"/>
  <c r="Z42" i="5"/>
  <c r="AA42" i="5"/>
  <c r="S43" i="5"/>
  <c r="T43" i="5"/>
  <c r="U43" i="5"/>
  <c r="V43" i="5"/>
  <c r="W43" i="5"/>
  <c r="X43" i="5"/>
  <c r="Y43" i="5"/>
  <c r="Z43" i="5"/>
  <c r="AA43" i="5"/>
  <c r="S44" i="5"/>
  <c r="T44" i="5"/>
  <c r="U44" i="5"/>
  <c r="V44" i="5"/>
  <c r="W44" i="5"/>
  <c r="X44" i="5"/>
  <c r="Y44" i="5"/>
  <c r="Z44" i="5"/>
  <c r="AA44" i="5"/>
  <c r="S45" i="5"/>
  <c r="T45" i="5"/>
  <c r="U45" i="5"/>
  <c r="V45" i="5"/>
  <c r="W45" i="5"/>
  <c r="X45" i="5"/>
  <c r="Y45" i="5"/>
  <c r="Z45" i="5"/>
  <c r="AA45" i="5"/>
  <c r="S46" i="5"/>
  <c r="T46" i="5"/>
  <c r="U46" i="5"/>
  <c r="V46" i="5"/>
  <c r="W46" i="5"/>
  <c r="X46" i="5"/>
  <c r="Y46" i="5"/>
  <c r="Z46" i="5"/>
  <c r="AA46" i="5"/>
  <c r="S47" i="5"/>
  <c r="T47" i="5"/>
  <c r="U47" i="5"/>
  <c r="V47" i="5"/>
  <c r="W47" i="5"/>
  <c r="X47" i="5"/>
  <c r="Y47" i="5"/>
  <c r="Z47" i="5"/>
  <c r="AA47" i="5"/>
  <c r="S48" i="5"/>
  <c r="T48" i="5"/>
  <c r="U48" i="5"/>
  <c r="V48" i="5"/>
  <c r="W48" i="5"/>
  <c r="X48" i="5"/>
  <c r="Y48" i="5"/>
  <c r="Z48" i="5"/>
  <c r="AA48" i="5"/>
  <c r="S49" i="5"/>
  <c r="T49" i="5"/>
  <c r="U49" i="5"/>
  <c r="V49" i="5"/>
  <c r="W49" i="5"/>
  <c r="X49" i="5"/>
  <c r="Y49" i="5"/>
  <c r="Z49" i="5"/>
  <c r="AA49" i="5"/>
  <c r="S50" i="5"/>
  <c r="T50" i="5"/>
  <c r="U50" i="5"/>
  <c r="V50" i="5"/>
  <c r="W50" i="5"/>
  <c r="X50" i="5"/>
  <c r="Y50" i="5"/>
  <c r="Z50" i="5"/>
  <c r="AA50" i="5"/>
  <c r="S51" i="5"/>
  <c r="T51" i="5"/>
  <c r="U51" i="5"/>
  <c r="V51" i="5"/>
  <c r="W51" i="5"/>
  <c r="X51" i="5"/>
  <c r="Y51" i="5"/>
  <c r="Z51" i="5"/>
  <c r="AA51" i="5"/>
  <c r="S52" i="5"/>
  <c r="T52" i="5"/>
  <c r="U52" i="5"/>
  <c r="V52" i="5"/>
  <c r="W52" i="5"/>
  <c r="X52" i="5"/>
  <c r="Y52" i="5"/>
  <c r="Z52" i="5"/>
  <c r="AA52" i="5"/>
  <c r="S53" i="5"/>
  <c r="T53" i="5"/>
  <c r="U53" i="5"/>
  <c r="V53" i="5"/>
  <c r="W53" i="5"/>
  <c r="X53" i="5"/>
  <c r="Y53" i="5"/>
  <c r="Z53" i="5"/>
  <c r="AA53" i="5"/>
  <c r="S54" i="5"/>
  <c r="T54" i="5"/>
  <c r="U54" i="5"/>
  <c r="V54" i="5"/>
  <c r="W54" i="5"/>
  <c r="X54" i="5"/>
  <c r="Y54" i="5"/>
  <c r="Z54" i="5"/>
  <c r="AA54" i="5"/>
  <c r="S55" i="5"/>
  <c r="T55" i="5"/>
  <c r="U55" i="5"/>
  <c r="V55" i="5"/>
  <c r="W55" i="5"/>
  <c r="X55" i="5"/>
  <c r="Y55" i="5"/>
  <c r="Z55" i="5"/>
  <c r="AA55" i="5"/>
  <c r="S56" i="5"/>
  <c r="T56" i="5"/>
  <c r="U56" i="5"/>
  <c r="V56" i="5"/>
  <c r="W56" i="5"/>
  <c r="X56" i="5"/>
  <c r="Y56" i="5"/>
  <c r="Z56" i="5"/>
  <c r="AA56" i="5"/>
  <c r="S57" i="5"/>
  <c r="T57" i="5"/>
  <c r="U57" i="5"/>
  <c r="V57" i="5"/>
  <c r="W57" i="5"/>
  <c r="X57" i="5"/>
  <c r="Y57" i="5"/>
  <c r="Z57" i="5"/>
  <c r="AA57" i="5"/>
  <c r="S58" i="5"/>
  <c r="T58" i="5"/>
  <c r="U58" i="5"/>
  <c r="V58" i="5"/>
  <c r="W58" i="5"/>
  <c r="X58" i="5"/>
  <c r="Y58" i="5"/>
  <c r="Z58" i="5"/>
  <c r="AA58" i="5"/>
  <c r="S59" i="5"/>
  <c r="T59" i="5"/>
  <c r="U59" i="5"/>
  <c r="V59" i="5"/>
  <c r="W59" i="5"/>
  <c r="X59" i="5"/>
  <c r="Y59" i="5"/>
  <c r="Z59" i="5"/>
  <c r="AA59" i="5"/>
  <c r="S60" i="5"/>
  <c r="T60" i="5"/>
  <c r="U60" i="5"/>
  <c r="V60" i="5"/>
  <c r="W60" i="5"/>
  <c r="X60" i="5"/>
  <c r="Y60" i="5"/>
  <c r="Z60" i="5"/>
  <c r="AA60" i="5"/>
  <c r="S61" i="5"/>
  <c r="T61" i="5"/>
  <c r="U61" i="5"/>
  <c r="V61" i="5"/>
  <c r="W61" i="5"/>
  <c r="X61" i="5"/>
  <c r="Y61" i="5"/>
  <c r="Z61" i="5"/>
  <c r="AA61" i="5"/>
  <c r="S62" i="5"/>
  <c r="T62" i="5"/>
  <c r="U62" i="5"/>
  <c r="V62" i="5"/>
  <c r="W62" i="5"/>
  <c r="X62" i="5"/>
  <c r="Y62" i="5"/>
  <c r="Z62" i="5"/>
  <c r="AA62" i="5"/>
  <c r="S8" i="5"/>
  <c r="T8" i="5"/>
  <c r="U8" i="5"/>
  <c r="V8" i="5"/>
  <c r="W8" i="5"/>
  <c r="X8" i="5"/>
  <c r="Y8" i="5"/>
  <c r="Z8" i="5"/>
  <c r="AA8" i="5"/>
  <c r="S9" i="5"/>
  <c r="T9" i="5"/>
  <c r="U9" i="5"/>
  <c r="V9" i="5"/>
  <c r="W9" i="5"/>
  <c r="X9" i="5"/>
  <c r="Y9" i="5"/>
  <c r="Z9" i="5"/>
  <c r="AA9" i="5"/>
  <c r="S10" i="5"/>
  <c r="T10" i="5"/>
  <c r="U10" i="5"/>
  <c r="V10" i="5"/>
  <c r="W10" i="5"/>
  <c r="X10" i="5"/>
  <c r="Y10" i="5"/>
  <c r="Z10" i="5"/>
  <c r="AA10" i="5"/>
  <c r="S11" i="5"/>
  <c r="T11" i="5"/>
  <c r="U11" i="5"/>
  <c r="V11" i="5"/>
  <c r="W11" i="5"/>
  <c r="X11" i="5"/>
  <c r="Y11" i="5"/>
  <c r="Z11" i="5"/>
  <c r="AA11" i="5"/>
  <c r="S12" i="5"/>
  <c r="T12" i="5"/>
  <c r="U12" i="5"/>
  <c r="V12" i="5"/>
  <c r="W12" i="5"/>
  <c r="X12" i="5"/>
  <c r="Y12" i="5"/>
  <c r="Z12" i="5"/>
  <c r="AA12" i="5"/>
  <c r="S13" i="5"/>
  <c r="T13" i="5"/>
  <c r="U13" i="5"/>
  <c r="V13" i="5"/>
  <c r="W13" i="5"/>
  <c r="X13" i="5"/>
  <c r="Y13" i="5"/>
  <c r="Z13" i="5"/>
  <c r="AA13" i="5"/>
  <c r="Z7" i="5"/>
  <c r="AC8" i="5"/>
  <c r="AC9" i="5"/>
  <c r="AC10" i="5"/>
  <c r="AC11" i="5"/>
  <c r="AC12" i="5"/>
  <c r="AC13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D15" i="5"/>
  <c r="AD14" i="5"/>
  <c r="AE21" i="6" l="1"/>
  <c r="AE22" i="6"/>
  <c r="AE19" i="6"/>
  <c r="AE20" i="6"/>
  <c r="W14" i="5"/>
  <c r="AB14" i="5"/>
  <c r="S15" i="5"/>
  <c r="AB15" i="5"/>
  <c r="R62" i="5"/>
  <c r="AC15" i="5"/>
  <c r="AC14" i="5"/>
  <c r="V14" i="5"/>
  <c r="U14" i="5"/>
  <c r="AA15" i="5"/>
  <c r="T14" i="5"/>
  <c r="Z15" i="5"/>
  <c r="S14" i="5"/>
  <c r="Y15" i="5"/>
  <c r="X15" i="5"/>
  <c r="W15" i="5"/>
  <c r="V15" i="5"/>
  <c r="U15" i="5"/>
  <c r="T15" i="5"/>
  <c r="AA14" i="5"/>
  <c r="Z14" i="5"/>
  <c r="Y14" i="5"/>
  <c r="X14" i="5"/>
  <c r="DB66" i="3"/>
  <c r="DC42" i="3" l="1"/>
  <c r="DD42" i="3"/>
  <c r="DE42" i="3"/>
  <c r="DJ42" i="3"/>
  <c r="DK42" i="3"/>
  <c r="DF42" i="3" l="1"/>
  <c r="DH42" i="3" s="1"/>
  <c r="CN42" i="3"/>
  <c r="CA42" i="3"/>
  <c r="BA42" i="3"/>
  <c r="CS42" i="3" s="1"/>
  <c r="BN42" i="3"/>
  <c r="AJ42" i="3"/>
  <c r="AN42" i="3" s="1"/>
  <c r="W42" i="3"/>
  <c r="AL42" i="3" s="1"/>
  <c r="D42" i="3"/>
  <c r="J42" i="3"/>
  <c r="AM42" i="3"/>
  <c r="CP42" i="3"/>
  <c r="CQ42" i="3" l="1"/>
  <c r="AK42" i="3"/>
  <c r="CO42" i="3"/>
  <c r="DI42" i="3"/>
  <c r="DI43" i="3"/>
  <c r="DI44" i="3"/>
  <c r="DI45" i="3"/>
  <c r="DI46" i="3"/>
  <c r="DI47" i="3"/>
  <c r="DI48" i="3"/>
  <c r="DI49" i="3"/>
  <c r="DI50" i="3"/>
  <c r="DI51" i="3"/>
  <c r="DI52" i="3"/>
  <c r="DI53" i="3"/>
  <c r="DI54" i="3"/>
  <c r="DI55" i="3"/>
  <c r="DI56" i="3"/>
  <c r="DI57" i="3"/>
  <c r="DI58" i="3"/>
  <c r="DI59" i="3"/>
  <c r="DI60" i="3"/>
  <c r="DI61" i="3"/>
  <c r="DI62" i="3"/>
  <c r="DI63" i="3"/>
  <c r="DI64" i="3"/>
  <c r="DI65" i="3"/>
  <c r="DI15" i="3"/>
  <c r="DI16" i="3"/>
  <c r="DI19" i="3"/>
  <c r="DI20" i="3"/>
  <c r="DI21" i="3"/>
  <c r="DI22" i="3"/>
  <c r="DI23" i="3"/>
  <c r="DI24" i="3"/>
  <c r="DI25" i="3"/>
  <c r="DI26" i="3"/>
  <c r="DI27" i="3"/>
  <c r="DI28" i="3"/>
  <c r="DI29" i="3"/>
  <c r="DI30" i="3"/>
  <c r="DI31" i="3"/>
  <c r="DI32" i="3"/>
  <c r="DI33" i="3"/>
  <c r="DI34" i="3"/>
  <c r="DI35" i="3"/>
  <c r="DI36" i="3"/>
  <c r="DI37" i="3"/>
  <c r="DI38" i="3"/>
  <c r="DI39" i="3"/>
  <c r="DI40" i="3"/>
  <c r="DI41" i="3"/>
  <c r="DI12" i="3"/>
  <c r="DI13" i="3"/>
  <c r="DI14" i="3"/>
  <c r="DI11" i="3"/>
  <c r="CT10" i="3"/>
  <c r="AF51" i="5"/>
  <c r="AG51" i="5"/>
  <c r="AF34" i="5"/>
  <c r="AQ7" i="5"/>
  <c r="BX12" i="5"/>
  <c r="AF14" i="5"/>
  <c r="DG18" i="3"/>
  <c r="DI18" i="3" s="1"/>
  <c r="DG17" i="3"/>
  <c r="DI17" i="3" s="1"/>
  <c r="CR42" i="3" l="1"/>
  <c r="DA33" i="3" l="1"/>
  <c r="CZ33" i="3"/>
  <c r="CY33" i="3"/>
  <c r="CX33" i="3"/>
  <c r="CW33" i="3"/>
  <c r="CV33" i="3"/>
  <c r="CU33" i="3"/>
  <c r="CT33" i="3"/>
  <c r="AM7" i="5" l="1"/>
  <c r="Y7" i="5"/>
  <c r="X7" i="5"/>
  <c r="W7" i="5"/>
  <c r="V7" i="5"/>
  <c r="U7" i="5"/>
  <c r="D41" i="3" l="1"/>
  <c r="DK40" i="3"/>
  <c r="DJ40" i="3"/>
  <c r="DE40" i="3"/>
  <c r="DD40" i="3"/>
  <c r="DC40" i="3"/>
  <c r="DB40" i="3"/>
  <c r="DA40" i="3"/>
  <c r="CZ40" i="3"/>
  <c r="CY40" i="3"/>
  <c r="CX40" i="3"/>
  <c r="CW40" i="3"/>
  <c r="CV40" i="3"/>
  <c r="CU40" i="3"/>
  <c r="CT40" i="3"/>
  <c r="CP40" i="3"/>
  <c r="CN40" i="3"/>
  <c r="CA40" i="3"/>
  <c r="BN40" i="3"/>
  <c r="BA40" i="3"/>
  <c r="CS40" i="3" s="1"/>
  <c r="AM40" i="3"/>
  <c r="AJ40" i="3"/>
  <c r="AN40" i="3" s="1"/>
  <c r="W40" i="3"/>
  <c r="AL40" i="3" s="1"/>
  <c r="J40" i="3"/>
  <c r="D40" i="3"/>
  <c r="W45" i="3"/>
  <c r="BX7" i="5"/>
  <c r="AO7" i="6"/>
  <c r="DF40" i="3" l="1"/>
  <c r="DH40" i="3" s="1"/>
  <c r="CO40" i="3"/>
  <c r="CQ40" i="3"/>
  <c r="AK40" i="3"/>
  <c r="AT46" i="6"/>
  <c r="AS46" i="6"/>
  <c r="AR46" i="6"/>
  <c r="AB46" i="6" s="1"/>
  <c r="AQ46" i="6"/>
  <c r="AP46" i="6"/>
  <c r="AO46" i="6"/>
  <c r="AN46" i="6"/>
  <c r="AM46" i="6"/>
  <c r="AL46" i="6"/>
  <c r="AK46" i="6"/>
  <c r="AJ46" i="6"/>
  <c r="F46" i="6"/>
  <c r="AT45" i="6"/>
  <c r="AS45" i="6"/>
  <c r="AR45" i="6"/>
  <c r="AB45" i="6" s="1"/>
  <c r="AQ45" i="6"/>
  <c r="AP45" i="6"/>
  <c r="AO45" i="6"/>
  <c r="AN45" i="6"/>
  <c r="AM45" i="6"/>
  <c r="AL45" i="6"/>
  <c r="AK45" i="6"/>
  <c r="AJ45" i="6"/>
  <c r="AD45" i="6"/>
  <c r="AC45" i="6"/>
  <c r="F45" i="6"/>
  <c r="AT44" i="6"/>
  <c r="AS44" i="6"/>
  <c r="AR44" i="6"/>
  <c r="AB44" i="6" s="1"/>
  <c r="AQ44" i="6"/>
  <c r="AP44" i="6"/>
  <c r="AO44" i="6"/>
  <c r="AN44" i="6"/>
  <c r="AM44" i="6"/>
  <c r="AL44" i="6"/>
  <c r="AK44" i="6"/>
  <c r="AJ44" i="6"/>
  <c r="F44" i="6"/>
  <c r="AT43" i="6"/>
  <c r="AS43" i="6"/>
  <c r="AR43" i="6"/>
  <c r="AB43" i="6" s="1"/>
  <c r="AQ43" i="6"/>
  <c r="AP43" i="6"/>
  <c r="AO43" i="6"/>
  <c r="AN43" i="6"/>
  <c r="AM43" i="6"/>
  <c r="AL43" i="6"/>
  <c r="AK43" i="6"/>
  <c r="AJ43" i="6"/>
  <c r="AW43" i="6" s="1"/>
  <c r="AD43" i="6"/>
  <c r="AC43" i="6"/>
  <c r="F43" i="6"/>
  <c r="AT42" i="6"/>
  <c r="AS42" i="6"/>
  <c r="AR42" i="6"/>
  <c r="AB42" i="6" s="1"/>
  <c r="AQ42" i="6"/>
  <c r="AP42" i="6"/>
  <c r="AO42" i="6"/>
  <c r="AN42" i="6"/>
  <c r="AM42" i="6"/>
  <c r="AL42" i="6"/>
  <c r="AK42" i="6"/>
  <c r="AJ42" i="6"/>
  <c r="AD42" i="6"/>
  <c r="AC42" i="6"/>
  <c r="F42" i="6"/>
  <c r="AT41" i="6"/>
  <c r="AS41" i="6"/>
  <c r="AR41" i="6"/>
  <c r="AB41" i="6" s="1"/>
  <c r="AQ41" i="6"/>
  <c r="AP41" i="6"/>
  <c r="AO41" i="6"/>
  <c r="AN41" i="6"/>
  <c r="AM41" i="6"/>
  <c r="AL41" i="6"/>
  <c r="AK41" i="6"/>
  <c r="AJ41" i="6"/>
  <c r="AD41" i="6"/>
  <c r="AC41" i="6"/>
  <c r="F41" i="6"/>
  <c r="R41" i="6" s="1"/>
  <c r="AS40" i="6"/>
  <c r="AR40" i="6"/>
  <c r="AB40" i="6" s="1"/>
  <c r="AQ40" i="6"/>
  <c r="AA40" i="6" s="1"/>
  <c r="AP40" i="6"/>
  <c r="AO40" i="6"/>
  <c r="AN40" i="6"/>
  <c r="AM40" i="6"/>
  <c r="AL40" i="6"/>
  <c r="AK40" i="6"/>
  <c r="AJ40" i="6"/>
  <c r="AW40" i="6" s="1"/>
  <c r="AD40" i="6"/>
  <c r="AC40" i="6"/>
  <c r="F40" i="6"/>
  <c r="AS39" i="6"/>
  <c r="AR39" i="6"/>
  <c r="AB39" i="6" s="1"/>
  <c r="AQ39" i="6"/>
  <c r="AP39" i="6"/>
  <c r="AO39" i="6"/>
  <c r="AN39" i="6"/>
  <c r="AM39" i="6"/>
  <c r="AL39" i="6"/>
  <c r="AK39" i="6"/>
  <c r="AJ39" i="6"/>
  <c r="AW39" i="6" s="1"/>
  <c r="AD39" i="6"/>
  <c r="AC39" i="6"/>
  <c r="F39" i="6"/>
  <c r="AT38" i="6"/>
  <c r="AS38" i="6"/>
  <c r="AR38" i="6"/>
  <c r="AB38" i="6" s="1"/>
  <c r="AQ38" i="6"/>
  <c r="AP38" i="6"/>
  <c r="AO38" i="6"/>
  <c r="AN38" i="6"/>
  <c r="AM38" i="6"/>
  <c r="AL38" i="6"/>
  <c r="AK38" i="6"/>
  <c r="AJ38" i="6"/>
  <c r="AW38" i="6" s="1"/>
  <c r="F38" i="6"/>
  <c r="AT37" i="6"/>
  <c r="AS37" i="6"/>
  <c r="AR37" i="6"/>
  <c r="AB37" i="6" s="1"/>
  <c r="AQ37" i="6"/>
  <c r="AP37" i="6"/>
  <c r="AO37" i="6"/>
  <c r="AN37" i="6"/>
  <c r="AM37" i="6"/>
  <c r="AL37" i="6"/>
  <c r="AK37" i="6"/>
  <c r="AJ37" i="6"/>
  <c r="AW37" i="6" s="1"/>
  <c r="AD37" i="6"/>
  <c r="AC37" i="6"/>
  <c r="F37" i="6"/>
  <c r="AT36" i="6"/>
  <c r="AS36" i="6"/>
  <c r="AR36" i="6"/>
  <c r="AB36" i="6" s="1"/>
  <c r="AQ36" i="6"/>
  <c r="AP36" i="6"/>
  <c r="AO36" i="6"/>
  <c r="AN36" i="6"/>
  <c r="AM36" i="6"/>
  <c r="AL36" i="6"/>
  <c r="AK36" i="6"/>
  <c r="AJ36" i="6"/>
  <c r="AW36" i="6" s="1"/>
  <c r="AD36" i="6"/>
  <c r="AC36" i="6"/>
  <c r="F36" i="6"/>
  <c r="AT35" i="6"/>
  <c r="AS35" i="6"/>
  <c r="AR35" i="6"/>
  <c r="AB35" i="6" s="1"/>
  <c r="AQ35" i="6"/>
  <c r="AP35" i="6"/>
  <c r="AO35" i="6"/>
  <c r="AN35" i="6"/>
  <c r="AM35" i="6"/>
  <c r="AL35" i="6"/>
  <c r="AK35" i="6"/>
  <c r="AJ35" i="6"/>
  <c r="AW35" i="6" s="1"/>
  <c r="AD35" i="6"/>
  <c r="AC35" i="6"/>
  <c r="F35" i="6"/>
  <c r="AT34" i="6"/>
  <c r="AS34" i="6"/>
  <c r="AR34" i="6"/>
  <c r="AQ34" i="6"/>
  <c r="AP34" i="6"/>
  <c r="AO34" i="6"/>
  <c r="AN34" i="6"/>
  <c r="AM34" i="6"/>
  <c r="AL34" i="6"/>
  <c r="AK34" i="6"/>
  <c r="AJ34" i="6"/>
  <c r="AW34" i="6" s="1"/>
  <c r="AD34" i="6"/>
  <c r="AC34" i="6"/>
  <c r="F34" i="6"/>
  <c r="AT33" i="6"/>
  <c r="AS33" i="6"/>
  <c r="AR33" i="6"/>
  <c r="AB33" i="6" s="1"/>
  <c r="AQ33" i="6"/>
  <c r="AP33" i="6"/>
  <c r="AO33" i="6"/>
  <c r="AN33" i="6"/>
  <c r="AM33" i="6"/>
  <c r="AL33" i="6"/>
  <c r="AK33" i="6"/>
  <c r="AJ33" i="6"/>
  <c r="AW33" i="6" s="1"/>
  <c r="AD33" i="6"/>
  <c r="AC33" i="6"/>
  <c r="F33" i="6"/>
  <c r="AT32" i="6"/>
  <c r="AS32" i="6"/>
  <c r="AR32" i="6"/>
  <c r="AB32" i="6" s="1"/>
  <c r="AQ32" i="6"/>
  <c r="AP32" i="6"/>
  <c r="AO32" i="6"/>
  <c r="AN32" i="6"/>
  <c r="AM32" i="6"/>
  <c r="AL32" i="6"/>
  <c r="AK32" i="6"/>
  <c r="AJ32" i="6"/>
  <c r="AW32" i="6" s="1"/>
  <c r="AD32" i="6"/>
  <c r="AC32" i="6"/>
  <c r="F32" i="6"/>
  <c r="AT31" i="6"/>
  <c r="AS31" i="6"/>
  <c r="AR31" i="6"/>
  <c r="AB31" i="6" s="1"/>
  <c r="AQ31" i="6"/>
  <c r="AP31" i="6"/>
  <c r="AO31" i="6"/>
  <c r="AN31" i="6"/>
  <c r="AM31" i="6"/>
  <c r="AL31" i="6"/>
  <c r="AK31" i="6"/>
  <c r="AJ31" i="6"/>
  <c r="AW31" i="6" s="1"/>
  <c r="AD31" i="6"/>
  <c r="AC31" i="6"/>
  <c r="F31" i="6"/>
  <c r="AT30" i="6"/>
  <c r="AS30" i="6"/>
  <c r="AR30" i="6"/>
  <c r="AB30" i="6" s="1"/>
  <c r="AQ30" i="6"/>
  <c r="AP30" i="6"/>
  <c r="AO30" i="6"/>
  <c r="AN30" i="6"/>
  <c r="AM30" i="6"/>
  <c r="AL30" i="6"/>
  <c r="AK30" i="6"/>
  <c r="AJ30" i="6"/>
  <c r="AD30" i="6"/>
  <c r="AC30" i="6"/>
  <c r="F30" i="6"/>
  <c r="AT29" i="6"/>
  <c r="AS29" i="6"/>
  <c r="AR29" i="6"/>
  <c r="AB29" i="6" s="1"/>
  <c r="AQ29" i="6"/>
  <c r="AP29" i="6"/>
  <c r="AO29" i="6"/>
  <c r="AN29" i="6"/>
  <c r="AM29" i="6"/>
  <c r="AL29" i="6"/>
  <c r="AK29" i="6"/>
  <c r="AJ29" i="6"/>
  <c r="AD29" i="6"/>
  <c r="AC29" i="6"/>
  <c r="F29" i="6"/>
  <c r="AT28" i="6"/>
  <c r="AS28" i="6"/>
  <c r="AR28" i="6"/>
  <c r="AB28" i="6" s="1"/>
  <c r="AQ28" i="6"/>
  <c r="AP28" i="6"/>
  <c r="AO28" i="6"/>
  <c r="AN28" i="6"/>
  <c r="AM28" i="6"/>
  <c r="AL28" i="6"/>
  <c r="AK28" i="6"/>
  <c r="AJ28" i="6"/>
  <c r="AD28" i="6"/>
  <c r="AC28" i="6"/>
  <c r="F28" i="6"/>
  <c r="AT27" i="6"/>
  <c r="AS27" i="6"/>
  <c r="AR27" i="6"/>
  <c r="AB27" i="6" s="1"/>
  <c r="AQ27" i="6"/>
  <c r="AP27" i="6"/>
  <c r="AO27" i="6"/>
  <c r="AN27" i="6"/>
  <c r="AM27" i="6"/>
  <c r="AL27" i="6"/>
  <c r="AK27" i="6"/>
  <c r="AJ27" i="6"/>
  <c r="AW27" i="6" s="1"/>
  <c r="AD27" i="6"/>
  <c r="AC27" i="6"/>
  <c r="F27" i="6"/>
  <c r="AT26" i="6"/>
  <c r="AS26" i="6"/>
  <c r="AR26" i="6"/>
  <c r="AQ26" i="6"/>
  <c r="AP26" i="6"/>
  <c r="AO26" i="6"/>
  <c r="AN26" i="6"/>
  <c r="AM26" i="6"/>
  <c r="AL26" i="6"/>
  <c r="AK26" i="6"/>
  <c r="AJ26" i="6"/>
  <c r="AD26" i="6"/>
  <c r="AC26" i="6"/>
  <c r="F26" i="6"/>
  <c r="AT25" i="6"/>
  <c r="AS25" i="6"/>
  <c r="AR25" i="6"/>
  <c r="AB25" i="6" s="1"/>
  <c r="AQ25" i="6"/>
  <c r="AP25" i="6"/>
  <c r="AO25" i="6"/>
  <c r="AN25" i="6"/>
  <c r="AM25" i="6"/>
  <c r="AL25" i="6"/>
  <c r="AK25" i="6"/>
  <c r="AJ25" i="6"/>
  <c r="AD25" i="6"/>
  <c r="AC25" i="6"/>
  <c r="F25" i="6"/>
  <c r="AT24" i="6"/>
  <c r="AS24" i="6"/>
  <c r="AR24" i="6"/>
  <c r="AB24" i="6" s="1"/>
  <c r="AQ24" i="6"/>
  <c r="AP24" i="6"/>
  <c r="AO24" i="6"/>
  <c r="AN24" i="6"/>
  <c r="AM24" i="6"/>
  <c r="AL24" i="6"/>
  <c r="AK24" i="6"/>
  <c r="AJ24" i="6"/>
  <c r="AW24" i="6" s="1"/>
  <c r="F24" i="6"/>
  <c r="AT23" i="6"/>
  <c r="AS23" i="6"/>
  <c r="AR23" i="6"/>
  <c r="AQ23" i="6"/>
  <c r="AP23" i="6"/>
  <c r="AO23" i="6"/>
  <c r="AN23" i="6"/>
  <c r="AM23" i="6"/>
  <c r="AL23" i="6"/>
  <c r="AK23" i="6"/>
  <c r="AJ23" i="6"/>
  <c r="F23" i="6"/>
  <c r="AW22" i="6"/>
  <c r="AD22" i="6"/>
  <c r="AC22" i="6"/>
  <c r="F22" i="6"/>
  <c r="BF21" i="6"/>
  <c r="BE21" i="6"/>
  <c r="AW21" i="6"/>
  <c r="F21" i="6"/>
  <c r="BF20" i="6"/>
  <c r="BC20" i="6"/>
  <c r="AY20" i="6"/>
  <c r="F20" i="6"/>
  <c r="BF19" i="6"/>
  <c r="BA19" i="6"/>
  <c r="AD19" i="6"/>
  <c r="AC19" i="6"/>
  <c r="F19" i="6"/>
  <c r="AT18" i="6"/>
  <c r="AS18" i="6"/>
  <c r="AR18" i="6"/>
  <c r="AB18" i="6" s="1"/>
  <c r="AQ18" i="6"/>
  <c r="AP18" i="6"/>
  <c r="AO18" i="6"/>
  <c r="AN18" i="6"/>
  <c r="AM18" i="6"/>
  <c r="AL18" i="6"/>
  <c r="AK18" i="6"/>
  <c r="AJ18" i="6"/>
  <c r="AW18" i="6" s="1"/>
  <c r="F18" i="6"/>
  <c r="AT17" i="6"/>
  <c r="AS17" i="6"/>
  <c r="AR17" i="6"/>
  <c r="AB17" i="6" s="1"/>
  <c r="AQ17" i="6"/>
  <c r="AP17" i="6"/>
  <c r="AO17" i="6"/>
  <c r="AN17" i="6"/>
  <c r="AM17" i="6"/>
  <c r="AL17" i="6"/>
  <c r="AK17" i="6"/>
  <c r="AJ17" i="6"/>
  <c r="AD17" i="6"/>
  <c r="AC17" i="6"/>
  <c r="F17" i="6"/>
  <c r="AT16" i="6"/>
  <c r="AS16" i="6"/>
  <c r="AR16" i="6"/>
  <c r="AB16" i="6" s="1"/>
  <c r="AQ16" i="6"/>
  <c r="AP16" i="6"/>
  <c r="AO16" i="6"/>
  <c r="AN16" i="6"/>
  <c r="AM16" i="6"/>
  <c r="AL16" i="6"/>
  <c r="AK16" i="6"/>
  <c r="AJ16" i="6"/>
  <c r="AD16" i="6"/>
  <c r="AC16" i="6"/>
  <c r="F16" i="6"/>
  <c r="AT15" i="6"/>
  <c r="AS15" i="6"/>
  <c r="AR15" i="6"/>
  <c r="AB15" i="6" s="1"/>
  <c r="AQ15" i="6"/>
  <c r="AP15" i="6"/>
  <c r="AO15" i="6"/>
  <c r="AN15" i="6"/>
  <c r="AM15" i="6"/>
  <c r="AL15" i="6"/>
  <c r="AK15" i="6"/>
  <c r="AJ15" i="6"/>
  <c r="AD15" i="6"/>
  <c r="AC15" i="6"/>
  <c r="F15" i="6"/>
  <c r="AT14" i="6"/>
  <c r="AS14" i="6"/>
  <c r="AR14" i="6"/>
  <c r="AB14" i="6" s="1"/>
  <c r="AQ14" i="6"/>
  <c r="AP14" i="6"/>
  <c r="AO14" i="6"/>
  <c r="AN14" i="6"/>
  <c r="AM14" i="6"/>
  <c r="AL14" i="6"/>
  <c r="AK14" i="6"/>
  <c r="AJ14" i="6"/>
  <c r="AW14" i="6" s="1"/>
  <c r="AD14" i="6"/>
  <c r="AC14" i="6"/>
  <c r="F14" i="6"/>
  <c r="AT13" i="6"/>
  <c r="AS13" i="6"/>
  <c r="AB13" i="6"/>
  <c r="AQ13" i="6"/>
  <c r="AP13" i="6"/>
  <c r="AO13" i="6"/>
  <c r="AN13" i="6"/>
  <c r="AM13" i="6"/>
  <c r="AL13" i="6"/>
  <c r="AK13" i="6"/>
  <c r="AJ13" i="6"/>
  <c r="AD13" i="6"/>
  <c r="AC13" i="6"/>
  <c r="F13" i="6"/>
  <c r="AT12" i="6"/>
  <c r="AS12" i="6"/>
  <c r="AR12" i="6"/>
  <c r="AB12" i="6" s="1"/>
  <c r="AQ12" i="6"/>
  <c r="AP12" i="6"/>
  <c r="AO12" i="6"/>
  <c r="AN12" i="6"/>
  <c r="AM12" i="6"/>
  <c r="AL12" i="6"/>
  <c r="AK12" i="6"/>
  <c r="AJ12" i="6"/>
  <c r="AW12" i="6" s="1"/>
  <c r="AD12" i="6"/>
  <c r="AC12" i="6"/>
  <c r="F12" i="6"/>
  <c r="AT11" i="6"/>
  <c r="AS11" i="6"/>
  <c r="AR11" i="6"/>
  <c r="AB11" i="6" s="1"/>
  <c r="AQ11" i="6"/>
  <c r="AP11" i="6"/>
  <c r="AO11" i="6"/>
  <c r="AN11" i="6"/>
  <c r="AM11" i="6"/>
  <c r="AL11" i="6"/>
  <c r="AK11" i="6"/>
  <c r="AJ11" i="6"/>
  <c r="AD11" i="6"/>
  <c r="AC11" i="6"/>
  <c r="F11" i="6"/>
  <c r="AT10" i="6"/>
  <c r="AS10" i="6"/>
  <c r="AR10" i="6"/>
  <c r="AB10" i="6" s="1"/>
  <c r="AQ10" i="6"/>
  <c r="AP10" i="6"/>
  <c r="AO10" i="6"/>
  <c r="AN10" i="6"/>
  <c r="AM10" i="6"/>
  <c r="AL10" i="6"/>
  <c r="AK10" i="6"/>
  <c r="AJ10" i="6"/>
  <c r="AD10" i="6"/>
  <c r="AC10" i="6"/>
  <c r="F10" i="6"/>
  <c r="AT9" i="6"/>
  <c r="AS9" i="6"/>
  <c r="AR9" i="6"/>
  <c r="AB9" i="6" s="1"/>
  <c r="AQ9" i="6"/>
  <c r="AA9" i="6" s="1"/>
  <c r="AP9" i="6"/>
  <c r="AO9" i="6"/>
  <c r="AN9" i="6"/>
  <c r="AM9" i="6"/>
  <c r="AL9" i="6"/>
  <c r="AK9" i="6"/>
  <c r="AJ9" i="6"/>
  <c r="AD9" i="6"/>
  <c r="AC9" i="6"/>
  <c r="F9" i="6"/>
  <c r="AT8" i="6"/>
  <c r="AS8" i="6"/>
  <c r="AR8" i="6"/>
  <c r="AB8" i="6" s="1"/>
  <c r="AQ8" i="6"/>
  <c r="AA8" i="6" s="1"/>
  <c r="AP8" i="6"/>
  <c r="AO8" i="6"/>
  <c r="AN8" i="6"/>
  <c r="AM8" i="6"/>
  <c r="AL8" i="6"/>
  <c r="AK8" i="6"/>
  <c r="AJ8" i="6"/>
  <c r="AW8" i="6" s="1"/>
  <c r="AD8" i="6"/>
  <c r="AC8" i="6"/>
  <c r="F8" i="6"/>
  <c r="AT7" i="6"/>
  <c r="AS7" i="6"/>
  <c r="AR7" i="6"/>
  <c r="AB7" i="6" s="1"/>
  <c r="AQ7" i="6"/>
  <c r="AA7" i="6" s="1"/>
  <c r="AP7" i="6"/>
  <c r="AN7" i="6"/>
  <c r="AM7" i="6"/>
  <c r="AL7" i="6"/>
  <c r="AY7" i="6" s="1"/>
  <c r="AD7" i="6"/>
  <c r="AC7" i="6"/>
  <c r="BA12" i="6" l="1"/>
  <c r="AZ23" i="6"/>
  <c r="BC9" i="6"/>
  <c r="BB15" i="6"/>
  <c r="BA10" i="6"/>
  <c r="AX45" i="6"/>
  <c r="BA14" i="6"/>
  <c r="BG15" i="6"/>
  <c r="BA11" i="6"/>
  <c r="BA41" i="6"/>
  <c r="BC32" i="6"/>
  <c r="BE23" i="6"/>
  <c r="AB23" i="6"/>
  <c r="AE23" i="6" s="1"/>
  <c r="BA46" i="6"/>
  <c r="BC8" i="6"/>
  <c r="BE26" i="6"/>
  <c r="AB26" i="6"/>
  <c r="BE34" i="6"/>
  <c r="AB34" i="6"/>
  <c r="BA38" i="6"/>
  <c r="AZ11" i="6"/>
  <c r="BB8" i="6"/>
  <c r="BG18" i="6"/>
  <c r="BE8" i="6"/>
  <c r="BE15" i="6"/>
  <c r="BE16" i="6"/>
  <c r="BG24" i="6"/>
  <c r="BG28" i="6"/>
  <c r="BG36" i="6"/>
  <c r="BG37" i="6"/>
  <c r="BG17" i="6"/>
  <c r="BG9" i="6"/>
  <c r="BA44" i="6"/>
  <c r="AX29" i="6"/>
  <c r="AX31" i="6"/>
  <c r="BG10" i="6"/>
  <c r="AY28" i="6"/>
  <c r="BB42" i="6"/>
  <c r="AX12" i="6"/>
  <c r="AX17" i="6"/>
  <c r="BG8" i="6"/>
  <c r="BA28" i="6"/>
  <c r="BG44" i="6"/>
  <c r="BG45" i="6"/>
  <c r="BG14" i="6"/>
  <c r="BB28" i="6"/>
  <c r="BC38" i="6"/>
  <c r="BD13" i="6"/>
  <c r="T13" i="6"/>
  <c r="U13" i="6"/>
  <c r="V13" i="6"/>
  <c r="W13" i="6"/>
  <c r="X13" i="6"/>
  <c r="Y13" i="6"/>
  <c r="Z13" i="6"/>
  <c r="AA13" i="6"/>
  <c r="S13" i="6"/>
  <c r="BD27" i="6"/>
  <c r="T27" i="6"/>
  <c r="U27" i="6"/>
  <c r="V27" i="6"/>
  <c r="W27" i="6"/>
  <c r="X27" i="6"/>
  <c r="Y27" i="6"/>
  <c r="S27" i="6"/>
  <c r="Z27" i="6"/>
  <c r="AA27" i="6"/>
  <c r="U35" i="6"/>
  <c r="V35" i="6"/>
  <c r="W35" i="6"/>
  <c r="X35" i="6"/>
  <c r="Y35" i="6"/>
  <c r="Z35" i="6"/>
  <c r="AA35" i="6"/>
  <c r="S35" i="6"/>
  <c r="T35" i="6"/>
  <c r="BA39" i="6"/>
  <c r="BG12" i="6"/>
  <c r="BA15" i="6"/>
  <c r="AY16" i="6"/>
  <c r="BG26" i="6"/>
  <c r="BE27" i="6"/>
  <c r="BA37" i="6"/>
  <c r="BD38" i="6"/>
  <c r="T38" i="6"/>
  <c r="AC38" i="6" s="1"/>
  <c r="U38" i="6"/>
  <c r="AD38" i="6" s="1"/>
  <c r="V38" i="6"/>
  <c r="W38" i="6"/>
  <c r="X38" i="6"/>
  <c r="Y38" i="6"/>
  <c r="Z38" i="6"/>
  <c r="AA38" i="6"/>
  <c r="S38" i="6"/>
  <c r="BF12" i="6"/>
  <c r="V28" i="6"/>
  <c r="W28" i="6"/>
  <c r="X28" i="6"/>
  <c r="Y28" i="6"/>
  <c r="Z28" i="6"/>
  <c r="AA28" i="6"/>
  <c r="S28" i="6"/>
  <c r="T28" i="6"/>
  <c r="U28" i="6"/>
  <c r="BD36" i="6"/>
  <c r="S36" i="6"/>
  <c r="T36" i="6"/>
  <c r="U36" i="6"/>
  <c r="V36" i="6"/>
  <c r="W36" i="6"/>
  <c r="X36" i="6"/>
  <c r="Y36" i="6"/>
  <c r="Z36" i="6"/>
  <c r="AA36" i="6"/>
  <c r="BG13" i="6"/>
  <c r="BE14" i="6"/>
  <c r="BA16" i="6"/>
  <c r="BA30" i="6"/>
  <c r="BG35" i="6"/>
  <c r="S39" i="6"/>
  <c r="AA39" i="6"/>
  <c r="T39" i="6"/>
  <c r="U39" i="6"/>
  <c r="V39" i="6"/>
  <c r="W39" i="6"/>
  <c r="Y39" i="6"/>
  <c r="X39" i="6"/>
  <c r="Z39" i="6"/>
  <c r="AZ41" i="6"/>
  <c r="AY44" i="6"/>
  <c r="BD15" i="6"/>
  <c r="T15" i="6"/>
  <c r="U15" i="6"/>
  <c r="V15" i="6"/>
  <c r="W15" i="6"/>
  <c r="X15" i="6"/>
  <c r="Y15" i="6"/>
  <c r="Z15" i="6"/>
  <c r="AA15" i="6"/>
  <c r="S15" i="6"/>
  <c r="BD29" i="6"/>
  <c r="T29" i="6"/>
  <c r="U29" i="6"/>
  <c r="V29" i="6"/>
  <c r="W29" i="6"/>
  <c r="X29" i="6"/>
  <c r="Y29" i="6"/>
  <c r="Z29" i="6"/>
  <c r="AA29" i="6"/>
  <c r="S29" i="6"/>
  <c r="BD37" i="6"/>
  <c r="V37" i="6"/>
  <c r="W37" i="6"/>
  <c r="X37" i="6"/>
  <c r="Y37" i="6"/>
  <c r="T37" i="6"/>
  <c r="Z37" i="6"/>
  <c r="AA37" i="6"/>
  <c r="S37" i="6"/>
  <c r="U37" i="6"/>
  <c r="T8" i="6"/>
  <c r="U8" i="6"/>
  <c r="S8" i="6"/>
  <c r="V8" i="6"/>
  <c r="W8" i="6"/>
  <c r="X8" i="6"/>
  <c r="Y8" i="6"/>
  <c r="Z8" i="6"/>
  <c r="AZ10" i="6"/>
  <c r="AX11" i="6"/>
  <c r="BD16" i="6"/>
  <c r="AA16" i="6"/>
  <c r="S16" i="6"/>
  <c r="Y16" i="6"/>
  <c r="T16" i="6"/>
  <c r="U16" i="6"/>
  <c r="V16" i="6"/>
  <c r="W16" i="6"/>
  <c r="X16" i="6"/>
  <c r="Z16" i="6"/>
  <c r="BB17" i="6"/>
  <c r="BE18" i="6"/>
  <c r="X30" i="6"/>
  <c r="Y30" i="6"/>
  <c r="Z30" i="6"/>
  <c r="AA30" i="6"/>
  <c r="S30" i="6"/>
  <c r="V30" i="6"/>
  <c r="T30" i="6"/>
  <c r="U30" i="6"/>
  <c r="W30" i="6"/>
  <c r="AZ32" i="6"/>
  <c r="BG39" i="6"/>
  <c r="BB44" i="6"/>
  <c r="BD18" i="6"/>
  <c r="T18" i="6"/>
  <c r="AC18" i="6" s="1"/>
  <c r="U18" i="6"/>
  <c r="AD18" i="6" s="1"/>
  <c r="V18" i="6"/>
  <c r="W18" i="6"/>
  <c r="X18" i="6"/>
  <c r="Y18" i="6"/>
  <c r="Z18" i="6"/>
  <c r="AA18" i="6"/>
  <c r="S18" i="6"/>
  <c r="T41" i="6"/>
  <c r="U41" i="6"/>
  <c r="V41" i="6"/>
  <c r="W41" i="6"/>
  <c r="S41" i="6"/>
  <c r="X41" i="6"/>
  <c r="Y41" i="6"/>
  <c r="Z41" i="6"/>
  <c r="AA41" i="6"/>
  <c r="S46" i="6"/>
  <c r="T46" i="6"/>
  <c r="AC46" i="6" s="1"/>
  <c r="U46" i="6"/>
  <c r="AD46" i="6" s="1"/>
  <c r="V46" i="6"/>
  <c r="W46" i="6"/>
  <c r="X46" i="6"/>
  <c r="Y46" i="6"/>
  <c r="Z46" i="6"/>
  <c r="AA46" i="6"/>
  <c r="BD14" i="6"/>
  <c r="Y14" i="6"/>
  <c r="Z14" i="6"/>
  <c r="AA14" i="6"/>
  <c r="S14" i="6"/>
  <c r="T14" i="6"/>
  <c r="U14" i="6"/>
  <c r="W14" i="6"/>
  <c r="V14" i="6"/>
  <c r="X14" i="6"/>
  <c r="BF8" i="6"/>
  <c r="BD9" i="6"/>
  <c r="S9" i="6"/>
  <c r="W9" i="6"/>
  <c r="T9" i="6"/>
  <c r="U9" i="6"/>
  <c r="V9" i="6"/>
  <c r="X9" i="6"/>
  <c r="Z9" i="6"/>
  <c r="Y9" i="6"/>
  <c r="T17" i="6"/>
  <c r="U17" i="6"/>
  <c r="V17" i="6"/>
  <c r="W17" i="6"/>
  <c r="X17" i="6"/>
  <c r="Y17" i="6"/>
  <c r="Z17" i="6"/>
  <c r="AA17" i="6"/>
  <c r="S17" i="6"/>
  <c r="BB24" i="6"/>
  <c r="BF30" i="6"/>
  <c r="T31" i="6"/>
  <c r="U31" i="6"/>
  <c r="V31" i="6"/>
  <c r="W31" i="6"/>
  <c r="X31" i="6"/>
  <c r="Y31" i="6"/>
  <c r="Z31" i="6"/>
  <c r="AA31" i="6"/>
  <c r="S31" i="6"/>
  <c r="AZ33" i="6"/>
  <c r="BE41" i="6"/>
  <c r="S44" i="6"/>
  <c r="Z44" i="6"/>
  <c r="T44" i="6"/>
  <c r="AC44" i="6" s="1"/>
  <c r="U44" i="6"/>
  <c r="AD44" i="6" s="1"/>
  <c r="V44" i="6"/>
  <c r="W44" i="6"/>
  <c r="X44" i="6"/>
  <c r="Y44" i="6"/>
  <c r="AA44" i="6"/>
  <c r="BD40" i="6"/>
  <c r="U40" i="6"/>
  <c r="V40" i="6"/>
  <c r="W40" i="6"/>
  <c r="X40" i="6"/>
  <c r="Y40" i="6"/>
  <c r="Z40" i="6"/>
  <c r="S40" i="6"/>
  <c r="T40" i="6"/>
  <c r="W42" i="6"/>
  <c r="X42" i="6"/>
  <c r="U42" i="6"/>
  <c r="Y42" i="6"/>
  <c r="Z42" i="6"/>
  <c r="AA42" i="6"/>
  <c r="S42" i="6"/>
  <c r="T42" i="6"/>
  <c r="V42" i="6"/>
  <c r="BF9" i="6"/>
  <c r="BD10" i="6"/>
  <c r="U10" i="6"/>
  <c r="V10" i="6"/>
  <c r="W10" i="6"/>
  <c r="X10" i="6"/>
  <c r="Y10" i="6"/>
  <c r="Z10" i="6"/>
  <c r="AA10" i="6"/>
  <c r="S10" i="6"/>
  <c r="T10" i="6"/>
  <c r="T24" i="6"/>
  <c r="AC24" i="6" s="1"/>
  <c r="U24" i="6"/>
  <c r="AD24" i="6" s="1"/>
  <c r="V24" i="6"/>
  <c r="W24" i="6"/>
  <c r="X24" i="6"/>
  <c r="Y24" i="6"/>
  <c r="Z24" i="6"/>
  <c r="AA24" i="6"/>
  <c r="S24" i="6"/>
  <c r="BF31" i="6"/>
  <c r="Z32" i="6"/>
  <c r="AA32" i="6"/>
  <c r="S32" i="6"/>
  <c r="X32" i="6"/>
  <c r="T32" i="6"/>
  <c r="U32" i="6"/>
  <c r="V32" i="6"/>
  <c r="W32" i="6"/>
  <c r="Y32" i="6"/>
  <c r="BE42" i="6"/>
  <c r="BD45" i="6"/>
  <c r="U45" i="6"/>
  <c r="V45" i="6"/>
  <c r="W45" i="6"/>
  <c r="X45" i="6"/>
  <c r="Y45" i="6"/>
  <c r="Z45" i="6"/>
  <c r="AA45" i="6"/>
  <c r="S45" i="6"/>
  <c r="T45" i="6"/>
  <c r="BG46" i="6"/>
  <c r="BD43" i="6"/>
  <c r="T43" i="6"/>
  <c r="U43" i="6"/>
  <c r="V43" i="6"/>
  <c r="W43" i="6"/>
  <c r="X43" i="6"/>
  <c r="Y43" i="6"/>
  <c r="Z43" i="6"/>
  <c r="AA43" i="6"/>
  <c r="S43" i="6"/>
  <c r="BF10" i="6"/>
  <c r="BD11" i="6"/>
  <c r="T11" i="6"/>
  <c r="U11" i="6"/>
  <c r="V11" i="6"/>
  <c r="W11" i="6"/>
  <c r="X11" i="6"/>
  <c r="S11" i="6"/>
  <c r="Y11" i="6"/>
  <c r="Z11" i="6"/>
  <c r="AA11" i="6"/>
  <c r="AA25" i="6"/>
  <c r="S25" i="6"/>
  <c r="Y25" i="6"/>
  <c r="T25" i="6"/>
  <c r="U25" i="6"/>
  <c r="V25" i="6"/>
  <c r="W25" i="6"/>
  <c r="X25" i="6"/>
  <c r="Z25" i="6"/>
  <c r="BB26" i="6"/>
  <c r="BF32" i="6"/>
  <c r="T33" i="6"/>
  <c r="U33" i="6"/>
  <c r="V33" i="6"/>
  <c r="W33" i="6"/>
  <c r="X33" i="6"/>
  <c r="Y33" i="6"/>
  <c r="Z33" i="6"/>
  <c r="AA33" i="6"/>
  <c r="S33" i="6"/>
  <c r="BG42" i="6"/>
  <c r="BE43" i="6"/>
  <c r="BE25" i="6"/>
  <c r="AX39" i="6"/>
  <c r="W12" i="6"/>
  <c r="X12" i="6"/>
  <c r="Y12" i="6"/>
  <c r="Z12" i="6"/>
  <c r="U12" i="6"/>
  <c r="AA12" i="6"/>
  <c r="S12" i="6"/>
  <c r="T12" i="6"/>
  <c r="V12" i="6"/>
  <c r="S26" i="6"/>
  <c r="T26" i="6"/>
  <c r="U26" i="6"/>
  <c r="V26" i="6"/>
  <c r="W26" i="6"/>
  <c r="X26" i="6"/>
  <c r="Y26" i="6"/>
  <c r="Z26" i="6"/>
  <c r="AA26" i="6"/>
  <c r="S34" i="6"/>
  <c r="T34" i="6"/>
  <c r="Z34" i="6"/>
  <c r="U34" i="6"/>
  <c r="V34" i="6"/>
  <c r="W34" i="6"/>
  <c r="X34" i="6"/>
  <c r="Y34" i="6"/>
  <c r="AA34" i="6"/>
  <c r="AY18" i="6"/>
  <c r="BG21" i="6"/>
  <c r="BB39" i="6"/>
  <c r="BD44" i="6"/>
  <c r="AZ8" i="6"/>
  <c r="AW9" i="6"/>
  <c r="BG11" i="6"/>
  <c r="BD12" i="6"/>
  <c r="BA13" i="6"/>
  <c r="AX14" i="6"/>
  <c r="BE17" i="6"/>
  <c r="BB18" i="6"/>
  <c r="AY19" i="6"/>
  <c r="BF22" i="6"/>
  <c r="BC23" i="6"/>
  <c r="AZ24" i="6"/>
  <c r="AX25" i="6"/>
  <c r="BE28" i="6"/>
  <c r="BB29" i="6"/>
  <c r="AY30" i="6"/>
  <c r="BF33" i="6"/>
  <c r="BC34" i="6"/>
  <c r="AZ35" i="6"/>
  <c r="BG38" i="6"/>
  <c r="BD39" i="6"/>
  <c r="BA40" i="6"/>
  <c r="AX41" i="6"/>
  <c r="BE44" i="6"/>
  <c r="BB45" i="6"/>
  <c r="AY46" i="6"/>
  <c r="BF16" i="6"/>
  <c r="AX24" i="6"/>
  <c r="BE38" i="6"/>
  <c r="AX46" i="6"/>
  <c r="T7" i="6"/>
  <c r="U7" i="6"/>
  <c r="V7" i="6"/>
  <c r="W7" i="6"/>
  <c r="X7" i="6"/>
  <c r="Z7" i="6"/>
  <c r="Y7" i="6"/>
  <c r="S7" i="6"/>
  <c r="BA8" i="6"/>
  <c r="AX9" i="6"/>
  <c r="BE12" i="6"/>
  <c r="BB13" i="6"/>
  <c r="AY14" i="6"/>
  <c r="BF17" i="6"/>
  <c r="BC18" i="6"/>
  <c r="AZ19" i="6"/>
  <c r="AW20" i="6"/>
  <c r="BG22" i="6"/>
  <c r="BD23" i="6"/>
  <c r="BA24" i="6"/>
  <c r="AY25" i="6"/>
  <c r="BF28" i="6"/>
  <c r="BC29" i="6"/>
  <c r="AZ30" i="6"/>
  <c r="BG33" i="6"/>
  <c r="BD34" i="6"/>
  <c r="BA35" i="6"/>
  <c r="AX36" i="6"/>
  <c r="BE39" i="6"/>
  <c r="BB40" i="6"/>
  <c r="AY41" i="6"/>
  <c r="BF44" i="6"/>
  <c r="BC45" i="6"/>
  <c r="AZ46" i="6"/>
  <c r="BF43" i="6"/>
  <c r="BF11" i="6"/>
  <c r="AX19" i="6"/>
  <c r="AX30" i="6"/>
  <c r="AZ40" i="6"/>
  <c r="AY9" i="6"/>
  <c r="BC13" i="6"/>
  <c r="AZ14" i="6"/>
  <c r="AW15" i="6"/>
  <c r="AX20" i="6"/>
  <c r="AZ25" i="6"/>
  <c r="AW26" i="6"/>
  <c r="BB35" i="6"/>
  <c r="AY36" i="6"/>
  <c r="BF39" i="6"/>
  <c r="BC40" i="6"/>
  <c r="AW42" i="6"/>
  <c r="AY29" i="6"/>
  <c r="BB12" i="6"/>
  <c r="BD22" i="6"/>
  <c r="BD33" i="6"/>
  <c r="AY40" i="6"/>
  <c r="BG27" i="6"/>
  <c r="BG43" i="6"/>
  <c r="AZ9" i="6"/>
  <c r="AW10" i="6"/>
  <c r="AX15" i="6"/>
  <c r="BB19" i="6"/>
  <c r="BF23" i="6"/>
  <c r="BC24" i="6"/>
  <c r="BA25" i="6"/>
  <c r="AX26" i="6"/>
  <c r="BE29" i="6"/>
  <c r="BB30" i="6"/>
  <c r="AY31" i="6"/>
  <c r="BF34" i="6"/>
  <c r="BC35" i="6"/>
  <c r="AZ36" i="6"/>
  <c r="AX42" i="6"/>
  <c r="BE45" i="6"/>
  <c r="BB46" i="6"/>
  <c r="AZ29" i="6"/>
  <c r="BC44" i="6"/>
  <c r="BD17" i="6"/>
  <c r="BA29" i="6"/>
  <c r="BD8" i="6"/>
  <c r="BA9" i="6"/>
  <c r="AX10" i="6"/>
  <c r="BE13" i="6"/>
  <c r="BB14" i="6"/>
  <c r="AY15" i="6"/>
  <c r="BF18" i="6"/>
  <c r="BC19" i="6"/>
  <c r="AZ20" i="6"/>
  <c r="BG23" i="6"/>
  <c r="BD24" i="6"/>
  <c r="BB25" i="6"/>
  <c r="AY26" i="6"/>
  <c r="BF29" i="6"/>
  <c r="BC30" i="6"/>
  <c r="AZ31" i="6"/>
  <c r="BG34" i="6"/>
  <c r="BD35" i="6"/>
  <c r="BA36" i="6"/>
  <c r="AX37" i="6"/>
  <c r="BE40" i="6"/>
  <c r="BB41" i="6"/>
  <c r="AY42" i="6"/>
  <c r="BF45" i="6"/>
  <c r="BC46" i="6"/>
  <c r="AZ18" i="6"/>
  <c r="BF27" i="6"/>
  <c r="AX35" i="6"/>
  <c r="AY8" i="6"/>
  <c r="AY24" i="6"/>
  <c r="BA45" i="6"/>
  <c r="BB9" i="6"/>
  <c r="AY10" i="6"/>
  <c r="BF13" i="6"/>
  <c r="BC14" i="6"/>
  <c r="AZ15" i="6"/>
  <c r="AW16" i="6"/>
  <c r="BD19" i="6"/>
  <c r="BA20" i="6"/>
  <c r="AX21" i="6"/>
  <c r="BE24" i="6"/>
  <c r="BC25" i="6"/>
  <c r="AZ26" i="6"/>
  <c r="BG29" i="6"/>
  <c r="BD30" i="6"/>
  <c r="BA31" i="6"/>
  <c r="AX32" i="6"/>
  <c r="BE35" i="6"/>
  <c r="BB36" i="6"/>
  <c r="AY37" i="6"/>
  <c r="BF40" i="6"/>
  <c r="BC41" i="6"/>
  <c r="AZ42" i="6"/>
  <c r="BD46" i="6"/>
  <c r="BE11" i="6"/>
  <c r="AZ45" i="6"/>
  <c r="AW11" i="6"/>
  <c r="AX16" i="6"/>
  <c r="BE19" i="6"/>
  <c r="BB20" i="6"/>
  <c r="AY21" i="6"/>
  <c r="BF24" i="6"/>
  <c r="BD25" i="6"/>
  <c r="BA26" i="6"/>
  <c r="AX27" i="6"/>
  <c r="BE30" i="6"/>
  <c r="BB31" i="6"/>
  <c r="AY32" i="6"/>
  <c r="BF35" i="6"/>
  <c r="BC36" i="6"/>
  <c r="AZ37" i="6"/>
  <c r="BG40" i="6"/>
  <c r="BD41" i="6"/>
  <c r="BA42" i="6"/>
  <c r="AX43" i="6"/>
  <c r="BE46" i="6"/>
  <c r="BC22" i="6"/>
  <c r="AX8" i="6"/>
  <c r="BE22" i="6"/>
  <c r="AZ21" i="6"/>
  <c r="AY27" i="6"/>
  <c r="BC31" i="6"/>
  <c r="AX38" i="6"/>
  <c r="AY43" i="6"/>
  <c r="BF46" i="6"/>
  <c r="AY45" i="6"/>
  <c r="BA23" i="6"/>
  <c r="BA34" i="6"/>
  <c r="AZ13" i="6"/>
  <c r="BB23" i="6"/>
  <c r="BF38" i="6"/>
  <c r="BE9" i="6"/>
  <c r="BB10" i="6"/>
  <c r="AY11" i="6"/>
  <c r="BF14" i="6"/>
  <c r="BC15" i="6"/>
  <c r="AZ16" i="6"/>
  <c r="AW17" i="6"/>
  <c r="BG19" i="6"/>
  <c r="BD20" i="6"/>
  <c r="BA21" i="6"/>
  <c r="AX22" i="6"/>
  <c r="BF25" i="6"/>
  <c r="BC26" i="6"/>
  <c r="AZ27" i="6"/>
  <c r="AW28" i="6"/>
  <c r="BG30" i="6"/>
  <c r="BD31" i="6"/>
  <c r="BA32" i="6"/>
  <c r="AX33" i="6"/>
  <c r="BE36" i="6"/>
  <c r="BB37" i="6"/>
  <c r="AY38" i="6"/>
  <c r="BF41" i="6"/>
  <c r="BC42" i="6"/>
  <c r="AZ43" i="6"/>
  <c r="AW44" i="6"/>
  <c r="BC33" i="6"/>
  <c r="BG32" i="6"/>
  <c r="BA18" i="6"/>
  <c r="BD28" i="6"/>
  <c r="BB34" i="6"/>
  <c r="BC10" i="6"/>
  <c r="BE20" i="6"/>
  <c r="BB21" i="6"/>
  <c r="AY22" i="6"/>
  <c r="BG25" i="6"/>
  <c r="BD26" i="6"/>
  <c r="BA27" i="6"/>
  <c r="AX28" i="6"/>
  <c r="BE31" i="6"/>
  <c r="BB32" i="6"/>
  <c r="AY33" i="6"/>
  <c r="BF36" i="6"/>
  <c r="BC37" i="6"/>
  <c r="AZ38" i="6"/>
  <c r="BG41" i="6"/>
  <c r="BD42" i="6"/>
  <c r="BA43" i="6"/>
  <c r="AX44" i="6"/>
  <c r="BC17" i="6"/>
  <c r="BC28" i="6"/>
  <c r="BE33" i="6"/>
  <c r="AW41" i="6"/>
  <c r="BB16" i="6"/>
  <c r="AY17" i="6"/>
  <c r="BC21" i="6"/>
  <c r="AC21" i="6" s="1"/>
  <c r="AZ22" i="6"/>
  <c r="AW23" i="6"/>
  <c r="BB27" i="6"/>
  <c r="BB43" i="6"/>
  <c r="AX13" i="6"/>
  <c r="AZ34" i="6"/>
  <c r="AX40" i="6"/>
  <c r="AW19" i="6"/>
  <c r="AW30" i="6"/>
  <c r="BC12" i="6"/>
  <c r="AY35" i="6"/>
  <c r="BE10" i="6"/>
  <c r="BB11" i="6"/>
  <c r="AY12" i="6"/>
  <c r="BF15" i="6"/>
  <c r="BC16" i="6"/>
  <c r="AZ17" i="6"/>
  <c r="BG20" i="6"/>
  <c r="BD21" i="6"/>
  <c r="AD21" i="6" s="1"/>
  <c r="BA22" i="6"/>
  <c r="AX23" i="6"/>
  <c r="BF26" i="6"/>
  <c r="BC27" i="6"/>
  <c r="AZ28" i="6"/>
  <c r="AW29" i="6"/>
  <c r="BG31" i="6"/>
  <c r="BD32" i="6"/>
  <c r="BA33" i="6"/>
  <c r="AX34" i="6"/>
  <c r="BE37" i="6"/>
  <c r="BB38" i="6"/>
  <c r="AY39" i="6"/>
  <c r="BF42" i="6"/>
  <c r="BC43" i="6"/>
  <c r="AZ44" i="6"/>
  <c r="AW45" i="6"/>
  <c r="AY13" i="6"/>
  <c r="AW46" i="6"/>
  <c r="BG16" i="6"/>
  <c r="AW25" i="6"/>
  <c r="BC39" i="6"/>
  <c r="BC11" i="6"/>
  <c r="AZ12" i="6"/>
  <c r="AW13" i="6"/>
  <c r="BA17" i="6"/>
  <c r="AX18" i="6"/>
  <c r="BB22" i="6"/>
  <c r="AY23" i="6"/>
  <c r="BE32" i="6"/>
  <c r="BB33" i="6"/>
  <c r="AY34" i="6"/>
  <c r="BF37" i="6"/>
  <c r="AZ39" i="6"/>
  <c r="R12" i="6"/>
  <c r="BF7" i="6"/>
  <c r="BG7" i="6"/>
  <c r="R19" i="6"/>
  <c r="BE7" i="6"/>
  <c r="R23" i="6"/>
  <c r="R44" i="6"/>
  <c r="R32" i="6"/>
  <c r="R21" i="6"/>
  <c r="R9" i="6"/>
  <c r="CR40" i="3"/>
  <c r="R45" i="6"/>
  <c r="R39" i="6"/>
  <c r="R29" i="6"/>
  <c r="R27" i="6"/>
  <c r="R8" i="6"/>
  <c r="R10" i="6"/>
  <c r="R36" i="6"/>
  <c r="R16" i="6"/>
  <c r="R22" i="6"/>
  <c r="R24" i="6"/>
  <c r="R28" i="6"/>
  <c r="R13" i="6"/>
  <c r="R37" i="6"/>
  <c r="R35" i="6"/>
  <c r="R46" i="6"/>
  <c r="R17" i="6"/>
  <c r="R31" i="6"/>
  <c r="R25" i="6"/>
  <c r="R40" i="6"/>
  <c r="R15" i="6"/>
  <c r="R33" i="6"/>
  <c r="BD7" i="6"/>
  <c r="R43" i="6"/>
  <c r="R26" i="6"/>
  <c r="R30" i="6"/>
  <c r="R38" i="6"/>
  <c r="R34" i="6"/>
  <c r="R42" i="6"/>
  <c r="R20" i="6"/>
  <c r="R11" i="6"/>
  <c r="BA7" i="6"/>
  <c r="BC7" i="6"/>
  <c r="R18" i="6"/>
  <c r="BB7" i="6"/>
  <c r="AZ7" i="6"/>
  <c r="R14" i="6"/>
  <c r="BH40" i="6" l="1"/>
  <c r="AE36" i="6"/>
  <c r="AE13" i="6"/>
  <c r="BH7" i="6"/>
  <c r="AE40" i="6"/>
  <c r="AE44" i="6"/>
  <c r="AE39" i="6"/>
  <c r="AE43" i="6"/>
  <c r="AE24" i="6"/>
  <c r="AE33" i="6"/>
  <c r="AE31" i="6"/>
  <c r="AE46" i="6"/>
  <c r="AE29" i="6"/>
  <c r="AE28" i="6"/>
  <c r="AE26" i="6"/>
  <c r="AE25" i="6"/>
  <c r="AE14" i="6"/>
  <c r="AE8" i="6"/>
  <c r="AE27" i="6"/>
  <c r="AE12" i="6"/>
  <c r="AE42" i="6"/>
  <c r="AE41" i="6"/>
  <c r="AE7" i="6"/>
  <c r="AE11" i="6"/>
  <c r="AE37" i="6"/>
  <c r="AE38" i="6"/>
  <c r="AE34" i="6"/>
  <c r="AE10" i="6"/>
  <c r="AE16" i="6"/>
  <c r="AE18" i="6"/>
  <c r="AE15" i="6"/>
  <c r="AE35" i="6"/>
  <c r="AE45" i="6"/>
  <c r="AE32" i="6"/>
  <c r="AE17" i="6"/>
  <c r="AE9" i="6"/>
  <c r="AE30" i="6"/>
  <c r="BH12" i="6"/>
  <c r="BX34" i="6"/>
  <c r="BX25" i="6"/>
  <c r="BX44" i="6"/>
  <c r="BX11" i="6"/>
  <c r="BX19" i="6"/>
  <c r="BX20" i="6"/>
  <c r="BX26" i="6"/>
  <c r="BX17" i="6"/>
  <c r="BX38" i="6"/>
  <c r="BX28" i="6"/>
  <c r="BX12" i="6"/>
  <c r="BX14" i="6"/>
  <c r="BX33" i="6"/>
  <c r="BX8" i="6"/>
  <c r="BX10" i="6"/>
  <c r="BX32" i="6"/>
  <c r="BX15" i="6"/>
  <c r="BX42" i="6"/>
  <c r="BX46" i="6"/>
  <c r="BX35" i="6"/>
  <c r="BX27" i="6"/>
  <c r="BX39" i="6"/>
  <c r="BX43" i="6"/>
  <c r="BX37" i="6"/>
  <c r="BX16" i="6"/>
  <c r="BX9" i="6"/>
  <c r="BX22" i="6"/>
  <c r="BX31" i="6"/>
  <c r="BX45" i="6"/>
  <c r="BX24" i="6"/>
  <c r="BX18" i="6"/>
  <c r="BX40" i="6"/>
  <c r="BX36" i="6"/>
  <c r="BX30" i="6"/>
  <c r="BX21" i="6"/>
  <c r="BX23" i="6"/>
  <c r="BX13" i="6"/>
  <c r="BX29" i="6"/>
  <c r="BX41" i="6"/>
  <c r="BH8" i="6"/>
  <c r="BH37" i="6"/>
  <c r="CA37" i="6" s="1"/>
  <c r="BH30" i="6"/>
  <c r="BH43" i="6"/>
  <c r="CA43" i="6" s="1"/>
  <c r="BH24" i="6"/>
  <c r="BH31" i="6"/>
  <c r="CA31" i="6" s="1"/>
  <c r="BH19" i="6"/>
  <c r="BH28" i="6"/>
  <c r="BH35" i="6"/>
  <c r="BH29" i="6"/>
  <c r="BH14" i="6"/>
  <c r="BH46" i="6"/>
  <c r="CA46" i="6" s="1"/>
  <c r="BH42" i="6"/>
  <c r="BH26" i="6"/>
  <c r="BH10" i="6"/>
  <c r="BH41" i="6"/>
  <c r="BH17" i="6"/>
  <c r="CA17" i="6" s="1"/>
  <c r="BH32" i="6"/>
  <c r="BH39" i="6"/>
  <c r="CA39" i="6" s="1"/>
  <c r="BH44" i="6"/>
  <c r="CA44" i="6" s="1"/>
  <c r="BH36" i="6"/>
  <c r="BH15" i="6"/>
  <c r="BH34" i="6"/>
  <c r="BH21" i="6"/>
  <c r="BH38" i="6"/>
  <c r="BH22" i="6"/>
  <c r="BH33" i="6"/>
  <c r="BH27" i="6"/>
  <c r="BH25" i="6"/>
  <c r="BH23" i="6"/>
  <c r="BH9" i="6"/>
  <c r="BH16" i="6"/>
  <c r="CA16" i="6" s="1"/>
  <c r="BH11" i="6"/>
  <c r="CA11" i="6" s="1"/>
  <c r="BH20" i="6"/>
  <c r="CA20" i="6" s="1"/>
  <c r="BH45" i="6"/>
  <c r="BH18" i="6"/>
  <c r="BH13" i="6"/>
  <c r="CA23" i="6" l="1"/>
  <c r="CA27" i="6"/>
  <c r="CA34" i="6"/>
  <c r="CA21" i="6"/>
  <c r="CA41" i="6"/>
  <c r="CA26" i="6"/>
  <c r="CA25" i="6"/>
  <c r="CA36" i="6"/>
  <c r="CA42" i="6"/>
  <c r="CA15" i="6"/>
  <c r="CA30" i="6"/>
  <c r="CA18" i="6"/>
  <c r="CA45" i="6"/>
  <c r="CA24" i="6"/>
  <c r="CA9" i="6"/>
  <c r="CA40" i="6"/>
  <c r="CA10" i="6"/>
  <c r="CA33" i="6"/>
  <c r="CA14" i="6"/>
  <c r="CA8" i="6"/>
  <c r="CA22" i="6"/>
  <c r="CA35" i="6"/>
  <c r="CA32" i="6"/>
  <c r="CA38" i="6"/>
  <c r="CA29" i="6"/>
  <c r="CA28" i="6"/>
  <c r="CA13" i="6"/>
  <c r="CA12" i="6"/>
  <c r="CA19" i="6"/>
  <c r="AQ13" i="5"/>
  <c r="AF13" i="5"/>
  <c r="BH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BH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R60" i="5"/>
  <c r="BH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BH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BU57" i="5"/>
  <c r="BV57" i="5" s="1"/>
  <c r="BH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BH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BZ55" i="5"/>
  <c r="BH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BH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BH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BH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BH51" i="5"/>
  <c r="AQ51" i="5"/>
  <c r="AP51" i="5"/>
  <c r="AO51" i="5"/>
  <c r="AN51" i="5"/>
  <c r="AM51" i="5"/>
  <c r="AL51" i="5"/>
  <c r="AK51" i="5"/>
  <c r="AJ51" i="5"/>
  <c r="AI51" i="5"/>
  <c r="AH51" i="5"/>
  <c r="BH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BH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BH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BH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R47" i="5"/>
  <c r="BH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BH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BH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BH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BH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BH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BH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BH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BH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BH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BH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BH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BH34" i="5"/>
  <c r="AQ34" i="5"/>
  <c r="AP34" i="5"/>
  <c r="AO34" i="5"/>
  <c r="AN34" i="5"/>
  <c r="AM34" i="5"/>
  <c r="AL34" i="5"/>
  <c r="AK34" i="5"/>
  <c r="AJ34" i="5"/>
  <c r="AI34" i="5"/>
  <c r="AH34" i="5"/>
  <c r="AG34" i="5"/>
  <c r="BH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BH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BH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BH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BH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BH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BH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BH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BH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BH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BH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BH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BH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BH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BH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BH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BH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BH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BH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BH14" i="5"/>
  <c r="AQ14" i="5"/>
  <c r="AP14" i="5"/>
  <c r="AO14" i="5"/>
  <c r="AN14" i="5"/>
  <c r="AM14" i="5"/>
  <c r="AL14" i="5"/>
  <c r="AK14" i="5"/>
  <c r="AJ14" i="5"/>
  <c r="AI14" i="5"/>
  <c r="AH14" i="5"/>
  <c r="AG14" i="5"/>
  <c r="BH13" i="5"/>
  <c r="AP13" i="5"/>
  <c r="AO13" i="5"/>
  <c r="AN13" i="5"/>
  <c r="AM13" i="5"/>
  <c r="AL13" i="5"/>
  <c r="AK13" i="5"/>
  <c r="AJ13" i="5"/>
  <c r="AI13" i="5"/>
  <c r="AH13" i="5"/>
  <c r="AG13" i="5"/>
  <c r="BH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BH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BH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BH9" i="5"/>
  <c r="AQ9" i="5"/>
  <c r="AP9" i="5"/>
  <c r="AO9" i="5"/>
  <c r="AN9" i="5"/>
  <c r="AM9" i="5"/>
  <c r="AL9" i="5"/>
  <c r="AK9" i="5"/>
  <c r="AJ9" i="5"/>
  <c r="AI9" i="5"/>
  <c r="AH9" i="5"/>
  <c r="AG9" i="5"/>
  <c r="AF9" i="5"/>
  <c r="BH8" i="5"/>
  <c r="AQ8" i="5"/>
  <c r="AP8" i="5"/>
  <c r="AO8" i="5"/>
  <c r="AN8" i="5"/>
  <c r="AM8" i="5"/>
  <c r="AL8" i="5"/>
  <c r="AK8" i="5"/>
  <c r="AJ8" i="5"/>
  <c r="AI8" i="5"/>
  <c r="AH8" i="5"/>
  <c r="AG8" i="5"/>
  <c r="AF8" i="5"/>
  <c r="AP7" i="5"/>
  <c r="AO7" i="5"/>
  <c r="AN7" i="5"/>
  <c r="AL7" i="5"/>
  <c r="AK7" i="5"/>
  <c r="AJ7" i="5"/>
  <c r="AI7" i="5"/>
  <c r="AH7" i="5"/>
  <c r="AG7" i="5"/>
  <c r="AT9" i="5" l="1"/>
  <c r="BJ9" i="5" s="1"/>
  <c r="AT45" i="5"/>
  <c r="AT30" i="5"/>
  <c r="AT35" i="5"/>
  <c r="AT14" i="5"/>
  <c r="BJ14" i="5" s="1"/>
  <c r="AT19" i="5"/>
  <c r="BJ19" i="5" s="1"/>
  <c r="AT40" i="5"/>
  <c r="BJ40" i="5" s="1"/>
  <c r="AT51" i="5"/>
  <c r="BJ51" i="5" s="1"/>
  <c r="AT56" i="5"/>
  <c r="BJ56" i="5" s="1"/>
  <c r="AT55" i="5"/>
  <c r="BJ55" i="5" s="1"/>
  <c r="AT18" i="5"/>
  <c r="BJ18" i="5" s="1"/>
  <c r="AT61" i="5"/>
  <c r="BJ61" i="5" s="1"/>
  <c r="AT8" i="5"/>
  <c r="BJ8" i="5" s="1"/>
  <c r="AT13" i="5"/>
  <c r="BJ13" i="5" s="1"/>
  <c r="AT24" i="5"/>
  <c r="BJ24" i="5" s="1"/>
  <c r="AT29" i="5"/>
  <c r="BJ29" i="5" s="1"/>
  <c r="AT34" i="5"/>
  <c r="BJ34" i="5" s="1"/>
  <c r="AT50" i="5"/>
  <c r="BJ50" i="5" s="1"/>
  <c r="AT23" i="5"/>
  <c r="BJ23" i="5" s="1"/>
  <c r="AT44" i="5"/>
  <c r="BJ44" i="5" s="1"/>
  <c r="AT28" i="5"/>
  <c r="BJ28" i="5" s="1"/>
  <c r="AT54" i="5"/>
  <c r="BJ54" i="5" s="1"/>
  <c r="AT17" i="5"/>
  <c r="BJ17" i="5" s="1"/>
  <c r="AT33" i="5"/>
  <c r="BJ33" i="5" s="1"/>
  <c r="AT38" i="5"/>
  <c r="BJ38" i="5" s="1"/>
  <c r="AT49" i="5"/>
  <c r="BJ49" i="5" s="1"/>
  <c r="AT60" i="5"/>
  <c r="BJ60" i="5" s="1"/>
  <c r="AT22" i="5"/>
  <c r="BJ22" i="5" s="1"/>
  <c r="AT43" i="5"/>
  <c r="AT27" i="5"/>
  <c r="BJ27" i="5" s="1"/>
  <c r="AT53" i="5"/>
  <c r="BJ53" i="5" s="1"/>
  <c r="AT59" i="5"/>
  <c r="BJ59" i="5" s="1"/>
  <c r="AT16" i="5"/>
  <c r="BJ16" i="5" s="1"/>
  <c r="AT32" i="5"/>
  <c r="BJ32" i="5" s="1"/>
  <c r="AT37" i="5"/>
  <c r="BJ37" i="5" s="1"/>
  <c r="AT48" i="5"/>
  <c r="BJ48" i="5" s="1"/>
  <c r="AT21" i="5"/>
  <c r="BJ21" i="5" s="1"/>
  <c r="AT42" i="5"/>
  <c r="BJ42" i="5" s="1"/>
  <c r="AR7" i="5"/>
  <c r="AT7" i="5"/>
  <c r="BJ7" i="5" s="1"/>
  <c r="AT11" i="5"/>
  <c r="BJ11" i="5" s="1"/>
  <c r="AT26" i="5"/>
  <c r="BJ26" i="5" s="1"/>
  <c r="AT52" i="5"/>
  <c r="BJ52" i="5" s="1"/>
  <c r="AT58" i="5"/>
  <c r="BJ58" i="5" s="1"/>
  <c r="AT15" i="5"/>
  <c r="BJ15" i="5" s="1"/>
  <c r="AT31" i="5"/>
  <c r="BJ31" i="5" s="1"/>
  <c r="AT36" i="5"/>
  <c r="BJ36" i="5" s="1"/>
  <c r="AT47" i="5"/>
  <c r="BJ47" i="5" s="1"/>
  <c r="AT20" i="5"/>
  <c r="BJ20" i="5" s="1"/>
  <c r="AT41" i="5"/>
  <c r="BJ41" i="5" s="1"/>
  <c r="AT57" i="5"/>
  <c r="BJ57" i="5" s="1"/>
  <c r="AT12" i="5"/>
  <c r="BJ12" i="5" s="1"/>
  <c r="AT25" i="5"/>
  <c r="BJ25" i="5" s="1"/>
  <c r="AT46" i="5"/>
  <c r="BJ46" i="5" s="1"/>
  <c r="AT10" i="5"/>
  <c r="BJ10" i="5" s="1"/>
  <c r="AT39" i="5"/>
  <c r="BJ39" i="5" s="1"/>
  <c r="BJ45" i="5"/>
  <c r="BJ35" i="5"/>
  <c r="AR35" i="5"/>
  <c r="R49" i="5"/>
  <c r="BJ30" i="5"/>
  <c r="AR13" i="5"/>
  <c r="R48" i="5"/>
  <c r="R26" i="5"/>
  <c r="R36" i="5"/>
  <c r="R33" i="5"/>
  <c r="R50" i="5"/>
  <c r="R37" i="5"/>
  <c r="R31" i="5"/>
  <c r="R56" i="5"/>
  <c r="R22" i="5"/>
  <c r="R32" i="5"/>
  <c r="R8" i="5"/>
  <c r="R16" i="5"/>
  <c r="R12" i="5"/>
  <c r="R27" i="5"/>
  <c r="R40" i="5"/>
  <c r="R58" i="5"/>
  <c r="R17" i="5"/>
  <c r="R46" i="5"/>
  <c r="R51" i="5"/>
  <c r="R28" i="5"/>
  <c r="R54" i="5"/>
  <c r="R23" i="5"/>
  <c r="R13" i="5"/>
  <c r="R21" i="5"/>
  <c r="R42" i="5"/>
  <c r="R55" i="5"/>
  <c r="R18" i="5"/>
  <c r="R38" i="5"/>
  <c r="R43" i="5"/>
  <c r="R41" i="5"/>
  <c r="R11" i="5"/>
  <c r="R44" i="5"/>
  <c r="R14" i="5"/>
  <c r="R19" i="5"/>
  <c r="R24" i="5"/>
  <c r="R34" i="5"/>
  <c r="R39" i="5"/>
  <c r="R59" i="5"/>
  <c r="R9" i="5"/>
  <c r="R52" i="5"/>
  <c r="R45" i="5"/>
  <c r="R57" i="5"/>
  <c r="R20" i="5"/>
  <c r="R10" i="5"/>
  <c r="R15" i="5"/>
  <c r="R30" i="5"/>
  <c r="R35" i="5"/>
  <c r="R53" i="5"/>
  <c r="AR18" i="5"/>
  <c r="AR22" i="5"/>
  <c r="AR26" i="5"/>
  <c r="AR30" i="5"/>
  <c r="AR34" i="5"/>
  <c r="AR38" i="5"/>
  <c r="AR42" i="5"/>
  <c r="AR46" i="5"/>
  <c r="AR50" i="5"/>
  <c r="AR54" i="5"/>
  <c r="AR10" i="5"/>
  <c r="AR9" i="5"/>
  <c r="AR17" i="5"/>
  <c r="AR21" i="5"/>
  <c r="AR25" i="5"/>
  <c r="AR29" i="5"/>
  <c r="AR33" i="5"/>
  <c r="AR37" i="5"/>
  <c r="AR41" i="5"/>
  <c r="AR45" i="5"/>
  <c r="AR49" i="5"/>
  <c r="R25" i="5"/>
  <c r="R29" i="5"/>
  <c r="R61" i="5"/>
  <c r="AR32" i="5"/>
  <c r="AR48" i="5"/>
  <c r="AR52" i="5"/>
  <c r="AR12" i="5"/>
  <c r="AR16" i="5"/>
  <c r="AR20" i="5"/>
  <c r="AR24" i="5"/>
  <c r="AR28" i="5"/>
  <c r="AR36" i="5"/>
  <c r="AR40" i="5"/>
  <c r="AR8" i="5"/>
  <c r="AR11" i="5"/>
  <c r="AR19" i="5"/>
  <c r="AR23" i="5"/>
  <c r="AR27" i="5"/>
  <c r="AR31" i="5"/>
  <c r="AR39" i="5"/>
  <c r="AR43" i="5"/>
  <c r="BJ43" i="5" s="1"/>
  <c r="AR47" i="5"/>
  <c r="AR51" i="5"/>
  <c r="AR55" i="5"/>
  <c r="AR53" i="5"/>
  <c r="AR56" i="5"/>
  <c r="AR57" i="5"/>
  <c r="AR58" i="5"/>
  <c r="AR59" i="5"/>
  <c r="AR60" i="5"/>
  <c r="AR61" i="5"/>
  <c r="CA68" i="3" l="1"/>
  <c r="BA59" i="3" l="1"/>
  <c r="CZ10" i="3"/>
  <c r="CW10" i="3" l="1"/>
  <c r="CX10" i="3"/>
  <c r="CY10" i="3"/>
  <c r="DJ19" i="3"/>
  <c r="CP11" i="3"/>
  <c r="CP12" i="3"/>
  <c r="CP13" i="3"/>
  <c r="CP14" i="3"/>
  <c r="CP15" i="3"/>
  <c r="CP16" i="3"/>
  <c r="CP17" i="3"/>
  <c r="CP18" i="3"/>
  <c r="CP19" i="3"/>
  <c r="CP20" i="3"/>
  <c r="CP21" i="3"/>
  <c r="CP22" i="3"/>
  <c r="CP23" i="3"/>
  <c r="CP24" i="3"/>
  <c r="CP25" i="3"/>
  <c r="CP26" i="3"/>
  <c r="CP27" i="3"/>
  <c r="CP28" i="3"/>
  <c r="CP29" i="3"/>
  <c r="CP30" i="3"/>
  <c r="CP31" i="3"/>
  <c r="CP32" i="3"/>
  <c r="CP33" i="3"/>
  <c r="CP34" i="3"/>
  <c r="CP35" i="3"/>
  <c r="CP36" i="3"/>
  <c r="CP37" i="3"/>
  <c r="CP38" i="3"/>
  <c r="CP39" i="3"/>
  <c r="CP41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P68" i="3"/>
  <c r="AJ65" i="3"/>
  <c r="DK66" i="3" l="1"/>
  <c r="DJ66" i="3"/>
  <c r="DJ11" i="3"/>
  <c r="DK11" i="3"/>
  <c r="DJ12" i="3"/>
  <c r="DK12" i="3"/>
  <c r="DJ13" i="3"/>
  <c r="DK13" i="3"/>
  <c r="DJ14" i="3"/>
  <c r="DK14" i="3"/>
  <c r="DJ15" i="3"/>
  <c r="DK15" i="3"/>
  <c r="DJ16" i="3"/>
  <c r="DK16" i="3"/>
  <c r="DJ17" i="3"/>
  <c r="DK17" i="3"/>
  <c r="DJ18" i="3"/>
  <c r="DK18" i="3"/>
  <c r="DK19" i="3"/>
  <c r="DJ20" i="3"/>
  <c r="DK20" i="3"/>
  <c r="DJ21" i="3"/>
  <c r="DK21" i="3"/>
  <c r="DJ22" i="3"/>
  <c r="DK22" i="3"/>
  <c r="DJ23" i="3"/>
  <c r="DK23" i="3"/>
  <c r="DJ24" i="3"/>
  <c r="DK24" i="3"/>
  <c r="DJ25" i="3"/>
  <c r="DK25" i="3"/>
  <c r="DJ26" i="3"/>
  <c r="DK26" i="3"/>
  <c r="DJ27" i="3"/>
  <c r="DK27" i="3"/>
  <c r="DJ28" i="3"/>
  <c r="DK28" i="3"/>
  <c r="DJ29" i="3"/>
  <c r="DK29" i="3"/>
  <c r="DJ30" i="3"/>
  <c r="DK30" i="3"/>
  <c r="DJ31" i="3"/>
  <c r="DK31" i="3"/>
  <c r="DJ32" i="3"/>
  <c r="DK32" i="3"/>
  <c r="DJ33" i="3"/>
  <c r="DK33" i="3"/>
  <c r="DJ34" i="3"/>
  <c r="DK34" i="3"/>
  <c r="DJ35" i="3"/>
  <c r="DK35" i="3"/>
  <c r="DJ36" i="3"/>
  <c r="DK36" i="3"/>
  <c r="DJ37" i="3"/>
  <c r="DK37" i="3"/>
  <c r="DJ38" i="3"/>
  <c r="DK38" i="3"/>
  <c r="DJ39" i="3"/>
  <c r="DK39" i="3"/>
  <c r="DJ41" i="3"/>
  <c r="DK41" i="3"/>
  <c r="DJ43" i="3"/>
  <c r="DK43" i="3"/>
  <c r="DJ44" i="3"/>
  <c r="DK44" i="3"/>
  <c r="DJ45" i="3"/>
  <c r="DK45" i="3"/>
  <c r="DJ46" i="3"/>
  <c r="DK46" i="3"/>
  <c r="DJ47" i="3"/>
  <c r="DK47" i="3"/>
  <c r="DJ48" i="3"/>
  <c r="DK48" i="3"/>
  <c r="DJ49" i="3"/>
  <c r="DK49" i="3"/>
  <c r="DJ50" i="3"/>
  <c r="DK50" i="3"/>
  <c r="DJ51" i="3"/>
  <c r="DK51" i="3"/>
  <c r="DJ52" i="3"/>
  <c r="DK52" i="3"/>
  <c r="DJ53" i="3"/>
  <c r="DK53" i="3"/>
  <c r="DJ54" i="3"/>
  <c r="DK54" i="3"/>
  <c r="DJ55" i="3"/>
  <c r="DK55" i="3"/>
  <c r="DJ56" i="3"/>
  <c r="DK56" i="3"/>
  <c r="DJ57" i="3"/>
  <c r="DK57" i="3"/>
  <c r="DJ58" i="3"/>
  <c r="DK58" i="3"/>
  <c r="DJ59" i="3"/>
  <c r="DK59" i="3"/>
  <c r="DJ60" i="3"/>
  <c r="DK60" i="3"/>
  <c r="DJ61" i="3"/>
  <c r="DK61" i="3"/>
  <c r="DJ62" i="3"/>
  <c r="DK62" i="3"/>
  <c r="DJ63" i="3"/>
  <c r="DK63" i="3"/>
  <c r="DJ64" i="3"/>
  <c r="DK64" i="3"/>
  <c r="DJ65" i="3"/>
  <c r="DK65" i="3"/>
  <c r="DJ67" i="3"/>
  <c r="DK67" i="3"/>
  <c r="DJ68" i="3"/>
  <c r="DK68" i="3"/>
  <c r="DJ10" i="3"/>
  <c r="CX53" i="3" l="1"/>
  <c r="DE65" i="3" l="1"/>
  <c r="DD65" i="3"/>
  <c r="DC65" i="3"/>
  <c r="DB65" i="3"/>
  <c r="DA65" i="3"/>
  <c r="CZ65" i="3"/>
  <c r="CY65" i="3"/>
  <c r="CX65" i="3"/>
  <c r="CW65" i="3"/>
  <c r="CV65" i="3"/>
  <c r="CU65" i="3"/>
  <c r="CT65" i="3"/>
  <c r="CN65" i="3"/>
  <c r="CA65" i="3"/>
  <c r="BN65" i="3"/>
  <c r="BA65" i="3"/>
  <c r="CS65" i="3" s="1"/>
  <c r="AM65" i="3"/>
  <c r="AN65" i="3"/>
  <c r="W65" i="3"/>
  <c r="J65" i="3"/>
  <c r="D65" i="3"/>
  <c r="DE64" i="3"/>
  <c r="DD64" i="3"/>
  <c r="DC64" i="3"/>
  <c r="DB64" i="3"/>
  <c r="DA64" i="3"/>
  <c r="CZ64" i="3"/>
  <c r="CY64" i="3"/>
  <c r="CX64" i="3"/>
  <c r="CW64" i="3"/>
  <c r="CV64" i="3"/>
  <c r="CU64" i="3"/>
  <c r="CT64" i="3"/>
  <c r="CN64" i="3"/>
  <c r="CA64" i="3"/>
  <c r="BN64" i="3"/>
  <c r="BA64" i="3"/>
  <c r="CS64" i="3" s="1"/>
  <c r="AM64" i="3"/>
  <c r="AJ64" i="3"/>
  <c r="AN64" i="3" s="1"/>
  <c r="W64" i="3"/>
  <c r="AL64" i="3" s="1"/>
  <c r="J64" i="3"/>
  <c r="D64" i="3"/>
  <c r="DE63" i="3"/>
  <c r="DD63" i="3"/>
  <c r="DC63" i="3"/>
  <c r="DB63" i="3"/>
  <c r="DA63" i="3"/>
  <c r="CZ63" i="3"/>
  <c r="CY63" i="3"/>
  <c r="CX63" i="3"/>
  <c r="CW63" i="3"/>
  <c r="CV63" i="3"/>
  <c r="CU63" i="3"/>
  <c r="CT63" i="3"/>
  <c r="CN63" i="3"/>
  <c r="CA63" i="3"/>
  <c r="BN63" i="3"/>
  <c r="BA63" i="3"/>
  <c r="CS63" i="3" s="1"/>
  <c r="AM63" i="3"/>
  <c r="AJ63" i="3"/>
  <c r="AN63" i="3" s="1"/>
  <c r="W63" i="3"/>
  <c r="AL63" i="3" s="1"/>
  <c r="J63" i="3"/>
  <c r="D63" i="3"/>
  <c r="DE62" i="3"/>
  <c r="DD62" i="3"/>
  <c r="DC62" i="3"/>
  <c r="DB62" i="3"/>
  <c r="DA62" i="3"/>
  <c r="CZ62" i="3"/>
  <c r="CY62" i="3"/>
  <c r="CX62" i="3"/>
  <c r="CW62" i="3"/>
  <c r="CV62" i="3"/>
  <c r="CU62" i="3"/>
  <c r="CT62" i="3"/>
  <c r="CN62" i="3"/>
  <c r="CA62" i="3"/>
  <c r="BN62" i="3"/>
  <c r="BA62" i="3"/>
  <c r="CS62" i="3" s="1"/>
  <c r="AM62" i="3"/>
  <c r="AJ62" i="3"/>
  <c r="AN62" i="3" s="1"/>
  <c r="W62" i="3"/>
  <c r="AL62" i="3" s="1"/>
  <c r="J62" i="3"/>
  <c r="D62" i="3"/>
  <c r="DE61" i="3"/>
  <c r="DD61" i="3"/>
  <c r="DC61" i="3"/>
  <c r="DB61" i="3"/>
  <c r="DA61" i="3"/>
  <c r="CZ61" i="3"/>
  <c r="CY61" i="3"/>
  <c r="CX61" i="3"/>
  <c r="CW61" i="3"/>
  <c r="CV61" i="3"/>
  <c r="CU61" i="3"/>
  <c r="CT61" i="3"/>
  <c r="CN61" i="3"/>
  <c r="CA61" i="3"/>
  <c r="BN61" i="3"/>
  <c r="BA61" i="3"/>
  <c r="CS61" i="3" s="1"/>
  <c r="AM61" i="3"/>
  <c r="AJ61" i="3"/>
  <c r="AN61" i="3" s="1"/>
  <c r="W61" i="3"/>
  <c r="AL61" i="3" s="1"/>
  <c r="J61" i="3"/>
  <c r="D61" i="3"/>
  <c r="DE60" i="3"/>
  <c r="DD60" i="3"/>
  <c r="DC60" i="3"/>
  <c r="DB60" i="3"/>
  <c r="DA60" i="3"/>
  <c r="CZ60" i="3"/>
  <c r="CY60" i="3"/>
  <c r="CX60" i="3"/>
  <c r="CW60" i="3"/>
  <c r="CV60" i="3"/>
  <c r="CU60" i="3"/>
  <c r="CT60" i="3"/>
  <c r="CN60" i="3"/>
  <c r="CA60" i="3"/>
  <c r="BN60" i="3"/>
  <c r="BA60" i="3"/>
  <c r="CS60" i="3" s="1"/>
  <c r="AM60" i="3"/>
  <c r="AJ60" i="3"/>
  <c r="AN60" i="3" s="1"/>
  <c r="W60" i="3"/>
  <c r="AL60" i="3" s="1"/>
  <c r="J60" i="3"/>
  <c r="D60" i="3"/>
  <c r="DE59" i="3"/>
  <c r="DD59" i="3"/>
  <c r="DC59" i="3"/>
  <c r="DB59" i="3"/>
  <c r="DA59" i="3"/>
  <c r="CZ59" i="3"/>
  <c r="CY59" i="3"/>
  <c r="CX59" i="3"/>
  <c r="CW59" i="3"/>
  <c r="CV59" i="3"/>
  <c r="CU59" i="3"/>
  <c r="CT59" i="3"/>
  <c r="CN59" i="3"/>
  <c r="CA59" i="3"/>
  <c r="BN59" i="3"/>
  <c r="CS59" i="3"/>
  <c r="AM59" i="3"/>
  <c r="AJ59" i="3"/>
  <c r="AN59" i="3" s="1"/>
  <c r="W59" i="3"/>
  <c r="AL59" i="3" s="1"/>
  <c r="J59" i="3"/>
  <c r="D59" i="3"/>
  <c r="DE58" i="3"/>
  <c r="DD58" i="3"/>
  <c r="DC58" i="3"/>
  <c r="DB58" i="3"/>
  <c r="DA58" i="3"/>
  <c r="CZ58" i="3"/>
  <c r="CY58" i="3"/>
  <c r="CX58" i="3"/>
  <c r="CW58" i="3"/>
  <c r="CV58" i="3"/>
  <c r="CU58" i="3"/>
  <c r="CT58" i="3"/>
  <c r="CN58" i="3"/>
  <c r="CA58" i="3"/>
  <c r="BN58" i="3"/>
  <c r="BA58" i="3"/>
  <c r="CS58" i="3" s="1"/>
  <c r="AM58" i="3"/>
  <c r="AJ58" i="3"/>
  <c r="AN58" i="3" s="1"/>
  <c r="W58" i="3"/>
  <c r="AL58" i="3" s="1"/>
  <c r="J58" i="3"/>
  <c r="D58" i="3"/>
  <c r="DE57" i="3"/>
  <c r="DD57" i="3"/>
  <c r="DC57" i="3"/>
  <c r="DB57" i="3"/>
  <c r="DA57" i="3"/>
  <c r="CZ57" i="3"/>
  <c r="CY57" i="3"/>
  <c r="CX57" i="3"/>
  <c r="CW57" i="3"/>
  <c r="CV57" i="3"/>
  <c r="CU57" i="3"/>
  <c r="CT57" i="3"/>
  <c r="CN57" i="3"/>
  <c r="CA57" i="3"/>
  <c r="BN57" i="3"/>
  <c r="BA57" i="3"/>
  <c r="CS57" i="3" s="1"/>
  <c r="AM57" i="3"/>
  <c r="AJ57" i="3"/>
  <c r="AN57" i="3" s="1"/>
  <c r="W57" i="3"/>
  <c r="AL57" i="3" s="1"/>
  <c r="J57" i="3"/>
  <c r="D57" i="3"/>
  <c r="DE56" i="3"/>
  <c r="DD56" i="3"/>
  <c r="DC56" i="3"/>
  <c r="DB56" i="3"/>
  <c r="DA56" i="3"/>
  <c r="CZ56" i="3"/>
  <c r="CY56" i="3"/>
  <c r="CX56" i="3"/>
  <c r="CW56" i="3"/>
  <c r="CV56" i="3"/>
  <c r="CU56" i="3"/>
  <c r="CT56" i="3"/>
  <c r="CN56" i="3"/>
  <c r="CA56" i="3"/>
  <c r="BN56" i="3"/>
  <c r="BA56" i="3"/>
  <c r="CS56" i="3" s="1"/>
  <c r="AM56" i="3"/>
  <c r="AJ56" i="3"/>
  <c r="AN56" i="3" s="1"/>
  <c r="W56" i="3"/>
  <c r="AL56" i="3" s="1"/>
  <c r="J56" i="3"/>
  <c r="D56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N55" i="3"/>
  <c r="CA55" i="3"/>
  <c r="BN55" i="3"/>
  <c r="BA55" i="3"/>
  <c r="CS55" i="3" s="1"/>
  <c r="AM55" i="3"/>
  <c r="AJ55" i="3"/>
  <c r="AN55" i="3" s="1"/>
  <c r="W55" i="3"/>
  <c r="AL55" i="3" s="1"/>
  <c r="J55" i="3"/>
  <c r="D55" i="3"/>
  <c r="DE54" i="3"/>
  <c r="DD54" i="3"/>
  <c r="DC54" i="3"/>
  <c r="DB54" i="3"/>
  <c r="DA54" i="3"/>
  <c r="CZ54" i="3"/>
  <c r="CY54" i="3"/>
  <c r="CX54" i="3"/>
  <c r="CW54" i="3"/>
  <c r="CV54" i="3"/>
  <c r="CU54" i="3"/>
  <c r="CT54" i="3"/>
  <c r="CN54" i="3"/>
  <c r="CA54" i="3"/>
  <c r="BN54" i="3"/>
  <c r="BA54" i="3"/>
  <c r="CS54" i="3" s="1"/>
  <c r="AM54" i="3"/>
  <c r="AJ54" i="3"/>
  <c r="AN54" i="3" s="1"/>
  <c r="W54" i="3"/>
  <c r="AL54" i="3" s="1"/>
  <c r="J54" i="3"/>
  <c r="D54" i="3"/>
  <c r="DE53" i="3"/>
  <c r="DD53" i="3"/>
  <c r="DC53" i="3"/>
  <c r="DB53" i="3"/>
  <c r="DA53" i="3"/>
  <c r="CZ53" i="3"/>
  <c r="CY53" i="3"/>
  <c r="CW53" i="3"/>
  <c r="CV53" i="3"/>
  <c r="CU53" i="3"/>
  <c r="CT53" i="3"/>
  <c r="CN53" i="3"/>
  <c r="CA53" i="3"/>
  <c r="BN53" i="3"/>
  <c r="BA53" i="3"/>
  <c r="CS53" i="3" s="1"/>
  <c r="AM53" i="3"/>
  <c r="AJ53" i="3"/>
  <c r="AN53" i="3" s="1"/>
  <c r="W53" i="3"/>
  <c r="AL53" i="3" s="1"/>
  <c r="J53" i="3"/>
  <c r="D53" i="3"/>
  <c r="DE52" i="3"/>
  <c r="DD52" i="3"/>
  <c r="DC52" i="3"/>
  <c r="DB52" i="3"/>
  <c r="DA52" i="3"/>
  <c r="CZ52" i="3"/>
  <c r="CY52" i="3"/>
  <c r="CX52" i="3"/>
  <c r="CW52" i="3"/>
  <c r="CV52" i="3"/>
  <c r="CU52" i="3"/>
  <c r="CT52" i="3"/>
  <c r="CN52" i="3"/>
  <c r="CA52" i="3"/>
  <c r="BN52" i="3"/>
  <c r="BA52" i="3"/>
  <c r="CS52" i="3" s="1"/>
  <c r="AM52" i="3"/>
  <c r="AJ52" i="3"/>
  <c r="AN52" i="3" s="1"/>
  <c r="W52" i="3"/>
  <c r="AL52" i="3" s="1"/>
  <c r="J52" i="3"/>
  <c r="D52" i="3"/>
  <c r="DE51" i="3"/>
  <c r="DD51" i="3"/>
  <c r="DC51" i="3"/>
  <c r="DB51" i="3"/>
  <c r="DA51" i="3"/>
  <c r="CZ51" i="3"/>
  <c r="CY51" i="3"/>
  <c r="CX51" i="3"/>
  <c r="CW51" i="3"/>
  <c r="CV51" i="3"/>
  <c r="CU51" i="3"/>
  <c r="CT51" i="3"/>
  <c r="CN51" i="3"/>
  <c r="CA51" i="3"/>
  <c r="BN51" i="3"/>
  <c r="BA51" i="3"/>
  <c r="CS51" i="3" s="1"/>
  <c r="AM51" i="3"/>
  <c r="AJ51" i="3"/>
  <c r="AN51" i="3" s="1"/>
  <c r="W51" i="3"/>
  <c r="AL51" i="3" s="1"/>
  <c r="J51" i="3"/>
  <c r="D51" i="3"/>
  <c r="DE50" i="3"/>
  <c r="DD50" i="3"/>
  <c r="DC50" i="3"/>
  <c r="DB50" i="3"/>
  <c r="DA50" i="3"/>
  <c r="CZ50" i="3"/>
  <c r="CY50" i="3"/>
  <c r="CX50" i="3"/>
  <c r="CW50" i="3"/>
  <c r="CV50" i="3"/>
  <c r="CU50" i="3"/>
  <c r="CT50" i="3"/>
  <c r="CA50" i="3"/>
  <c r="BN50" i="3"/>
  <c r="BA50" i="3"/>
  <c r="CS50" i="3" s="1"/>
  <c r="AM50" i="3"/>
  <c r="AJ50" i="3"/>
  <c r="AN50" i="3" s="1"/>
  <c r="AL50" i="3"/>
  <c r="J50" i="3"/>
  <c r="D50" i="3"/>
  <c r="DE49" i="3"/>
  <c r="DD49" i="3"/>
  <c r="DC49" i="3"/>
  <c r="DB49" i="3"/>
  <c r="DA49" i="3"/>
  <c r="CZ49" i="3"/>
  <c r="CY49" i="3"/>
  <c r="CX49" i="3"/>
  <c r="CW49" i="3"/>
  <c r="CV49" i="3"/>
  <c r="CU49" i="3"/>
  <c r="CT49" i="3"/>
  <c r="CN49" i="3"/>
  <c r="CA49" i="3"/>
  <c r="BN49" i="3"/>
  <c r="BA49" i="3"/>
  <c r="CS49" i="3" s="1"/>
  <c r="AM49" i="3"/>
  <c r="AJ49" i="3"/>
  <c r="AN49" i="3" s="1"/>
  <c r="W49" i="3"/>
  <c r="AL49" i="3" s="1"/>
  <c r="J49" i="3"/>
  <c r="D49" i="3"/>
  <c r="DE48" i="3"/>
  <c r="DD48" i="3"/>
  <c r="DC48" i="3"/>
  <c r="DB48" i="3"/>
  <c r="DA48" i="3"/>
  <c r="CZ48" i="3"/>
  <c r="CY48" i="3"/>
  <c r="CX48" i="3"/>
  <c r="CW48" i="3"/>
  <c r="CV48" i="3"/>
  <c r="CU48" i="3"/>
  <c r="CT48" i="3"/>
  <c r="CN48" i="3"/>
  <c r="CA48" i="3"/>
  <c r="BN48" i="3"/>
  <c r="BA48" i="3"/>
  <c r="CS48" i="3" s="1"/>
  <c r="AM48" i="3"/>
  <c r="AJ48" i="3"/>
  <c r="AN48" i="3" s="1"/>
  <c r="W48" i="3"/>
  <c r="AL48" i="3" s="1"/>
  <c r="J48" i="3"/>
  <c r="D48" i="3"/>
  <c r="DE47" i="3"/>
  <c r="DD47" i="3"/>
  <c r="DC47" i="3"/>
  <c r="DB47" i="3"/>
  <c r="DA47" i="3"/>
  <c r="CZ47" i="3"/>
  <c r="CY47" i="3"/>
  <c r="CX47" i="3"/>
  <c r="CW47" i="3"/>
  <c r="CV47" i="3"/>
  <c r="CU47" i="3"/>
  <c r="CT47" i="3"/>
  <c r="CN47" i="3"/>
  <c r="CA47" i="3"/>
  <c r="BN47" i="3"/>
  <c r="BA47" i="3"/>
  <c r="CS47" i="3" s="1"/>
  <c r="AM47" i="3"/>
  <c r="AJ47" i="3"/>
  <c r="AN47" i="3" s="1"/>
  <c r="W47" i="3"/>
  <c r="AL47" i="3" s="1"/>
  <c r="J47" i="3"/>
  <c r="D47" i="3"/>
  <c r="DE46" i="3"/>
  <c r="DD46" i="3"/>
  <c r="DC46" i="3"/>
  <c r="DB46" i="3"/>
  <c r="DA46" i="3"/>
  <c r="CZ46" i="3"/>
  <c r="CY46" i="3"/>
  <c r="CX46" i="3"/>
  <c r="CW46" i="3"/>
  <c r="CV46" i="3"/>
  <c r="CU46" i="3"/>
  <c r="CT46" i="3"/>
  <c r="CN46" i="3"/>
  <c r="CA46" i="3"/>
  <c r="BN46" i="3"/>
  <c r="BA46" i="3"/>
  <c r="CS46" i="3" s="1"/>
  <c r="AM46" i="3"/>
  <c r="AJ46" i="3"/>
  <c r="AN46" i="3" s="1"/>
  <c r="W46" i="3"/>
  <c r="AL46" i="3" s="1"/>
  <c r="J46" i="3"/>
  <c r="D46" i="3"/>
  <c r="DE45" i="3"/>
  <c r="DD45" i="3"/>
  <c r="DC45" i="3"/>
  <c r="DB45" i="3"/>
  <c r="DA45" i="3"/>
  <c r="CZ45" i="3"/>
  <c r="CY45" i="3"/>
  <c r="CX45" i="3"/>
  <c r="CW45" i="3"/>
  <c r="CV45" i="3"/>
  <c r="CU45" i="3"/>
  <c r="CT45" i="3"/>
  <c r="CN45" i="3"/>
  <c r="CA45" i="3"/>
  <c r="BN45" i="3"/>
  <c r="BA45" i="3"/>
  <c r="CS45" i="3" s="1"/>
  <c r="AM45" i="3"/>
  <c r="AJ45" i="3"/>
  <c r="AN45" i="3" s="1"/>
  <c r="AL45" i="3"/>
  <c r="J45" i="3"/>
  <c r="D45" i="3"/>
  <c r="DE44" i="3"/>
  <c r="DD44" i="3"/>
  <c r="DC44" i="3"/>
  <c r="DB44" i="3"/>
  <c r="DA44" i="3"/>
  <c r="CZ44" i="3"/>
  <c r="CY44" i="3"/>
  <c r="CX44" i="3"/>
  <c r="CW44" i="3"/>
  <c r="CV44" i="3"/>
  <c r="CU44" i="3"/>
  <c r="CT44" i="3"/>
  <c r="CN44" i="3"/>
  <c r="CA44" i="3"/>
  <c r="BN44" i="3"/>
  <c r="BA44" i="3"/>
  <c r="CS44" i="3" s="1"/>
  <c r="AM44" i="3"/>
  <c r="AJ44" i="3"/>
  <c r="AN44" i="3" s="1"/>
  <c r="W44" i="3"/>
  <c r="AL44" i="3" s="1"/>
  <c r="J44" i="3"/>
  <c r="D44" i="3"/>
  <c r="DE43" i="3"/>
  <c r="DD43" i="3"/>
  <c r="DC43" i="3"/>
  <c r="DB43" i="3"/>
  <c r="DA43" i="3"/>
  <c r="CZ43" i="3"/>
  <c r="CY43" i="3"/>
  <c r="CX43" i="3"/>
  <c r="CW43" i="3"/>
  <c r="CV43" i="3"/>
  <c r="CU43" i="3"/>
  <c r="CT43" i="3"/>
  <c r="CN43" i="3"/>
  <c r="CA43" i="3"/>
  <c r="BN43" i="3"/>
  <c r="BA43" i="3"/>
  <c r="CS43" i="3" s="1"/>
  <c r="AM43" i="3"/>
  <c r="AJ43" i="3"/>
  <c r="AN43" i="3" s="1"/>
  <c r="W43" i="3"/>
  <c r="J43" i="3"/>
  <c r="D43" i="3"/>
  <c r="DE41" i="3"/>
  <c r="DD41" i="3"/>
  <c r="DC41" i="3"/>
  <c r="DB41" i="3"/>
  <c r="DA41" i="3"/>
  <c r="CZ41" i="3"/>
  <c r="CY41" i="3"/>
  <c r="CX41" i="3"/>
  <c r="CW41" i="3"/>
  <c r="CV41" i="3"/>
  <c r="CU41" i="3"/>
  <c r="CT41" i="3"/>
  <c r="CN41" i="3"/>
  <c r="CA41" i="3"/>
  <c r="BN41" i="3"/>
  <c r="BA41" i="3"/>
  <c r="CS41" i="3" s="1"/>
  <c r="AM41" i="3"/>
  <c r="AJ41" i="3"/>
  <c r="AN41" i="3" s="1"/>
  <c r="W41" i="3"/>
  <c r="AL41" i="3" s="1"/>
  <c r="J41" i="3"/>
  <c r="DE39" i="3"/>
  <c r="DD39" i="3"/>
  <c r="DC39" i="3"/>
  <c r="DB39" i="3"/>
  <c r="DA39" i="3"/>
  <c r="CZ39" i="3"/>
  <c r="CY39" i="3"/>
  <c r="CX39" i="3"/>
  <c r="CW39" i="3"/>
  <c r="CV39" i="3"/>
  <c r="CU39" i="3"/>
  <c r="CT39" i="3"/>
  <c r="CA39" i="3"/>
  <c r="BN39" i="3"/>
  <c r="BA39" i="3"/>
  <c r="CS39" i="3" s="1"/>
  <c r="AM39" i="3"/>
  <c r="AJ39" i="3"/>
  <c r="AN39" i="3" s="1"/>
  <c r="W39" i="3"/>
  <c r="J39" i="3"/>
  <c r="D39" i="3"/>
  <c r="DE38" i="3"/>
  <c r="DD38" i="3"/>
  <c r="DC38" i="3"/>
  <c r="DB38" i="3"/>
  <c r="DA38" i="3"/>
  <c r="CZ38" i="3"/>
  <c r="CY38" i="3"/>
  <c r="CX38" i="3"/>
  <c r="CW38" i="3"/>
  <c r="CV38" i="3"/>
  <c r="CU38" i="3"/>
  <c r="CT38" i="3"/>
  <c r="CN38" i="3"/>
  <c r="CA38" i="3"/>
  <c r="BN38" i="3"/>
  <c r="BA38" i="3"/>
  <c r="CS38" i="3" s="1"/>
  <c r="AM38" i="3"/>
  <c r="AJ38" i="3"/>
  <c r="AN38" i="3" s="1"/>
  <c r="W38" i="3"/>
  <c r="J38" i="3"/>
  <c r="D38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CN37" i="3"/>
  <c r="CA37" i="3"/>
  <c r="BN37" i="3"/>
  <c r="BA37" i="3"/>
  <c r="CS37" i="3" s="1"/>
  <c r="AM37" i="3"/>
  <c r="AJ37" i="3"/>
  <c r="AN37" i="3" s="1"/>
  <c r="W37" i="3"/>
  <c r="J37" i="3"/>
  <c r="D37" i="3"/>
  <c r="DF65" i="3" l="1"/>
  <c r="DF59" i="3"/>
  <c r="DH59" i="3" s="1"/>
  <c r="DF41" i="3"/>
  <c r="DH41" i="3" s="1"/>
  <c r="DF48" i="3"/>
  <c r="DH48" i="3" s="1"/>
  <c r="DF58" i="3"/>
  <c r="DH58" i="3" s="1"/>
  <c r="DF61" i="3"/>
  <c r="DH61" i="3" s="1"/>
  <c r="DF45" i="3"/>
  <c r="DH45" i="3" s="1"/>
  <c r="DF55" i="3"/>
  <c r="DH55" i="3" s="1"/>
  <c r="DF52" i="3"/>
  <c r="DH52" i="3" s="1"/>
  <c r="DF62" i="3"/>
  <c r="DH62" i="3" s="1"/>
  <c r="DF49" i="3"/>
  <c r="DH49" i="3" s="1"/>
  <c r="DF46" i="3"/>
  <c r="DH46" i="3" s="1"/>
  <c r="DF56" i="3"/>
  <c r="DH56" i="3" s="1"/>
  <c r="DF43" i="3"/>
  <c r="DH43" i="3" s="1"/>
  <c r="DF53" i="3"/>
  <c r="DH53" i="3" s="1"/>
  <c r="DF50" i="3"/>
  <c r="DH50" i="3" s="1"/>
  <c r="DF63" i="3"/>
  <c r="DH63" i="3" s="1"/>
  <c r="DF38" i="3"/>
  <c r="DH38" i="3" s="1"/>
  <c r="DF60" i="3"/>
  <c r="DH60" i="3" s="1"/>
  <c r="DF47" i="3"/>
  <c r="DH47" i="3" s="1"/>
  <c r="DF57" i="3"/>
  <c r="DH57" i="3" s="1"/>
  <c r="DF37" i="3"/>
  <c r="DH37" i="3" s="1"/>
  <c r="DF44" i="3"/>
  <c r="DH44" i="3" s="1"/>
  <c r="DF54" i="3"/>
  <c r="DH54" i="3" s="1"/>
  <c r="DF39" i="3"/>
  <c r="DH39" i="3" s="1"/>
  <c r="DF51" i="3"/>
  <c r="DH51" i="3" s="1"/>
  <c r="DF64" i="3"/>
  <c r="DH64" i="3" s="1"/>
  <c r="CQ43" i="3"/>
  <c r="CQ50" i="3"/>
  <c r="CO44" i="3"/>
  <c r="CQ47" i="3"/>
  <c r="CQ41" i="3"/>
  <c r="CQ54" i="3"/>
  <c r="CQ46" i="3"/>
  <c r="CO55" i="3"/>
  <c r="CQ58" i="3"/>
  <c r="CO47" i="3"/>
  <c r="CO56" i="3"/>
  <c r="CO64" i="3"/>
  <c r="CO52" i="3"/>
  <c r="CO46" i="3"/>
  <c r="CQ49" i="3"/>
  <c r="CO58" i="3"/>
  <c r="CQ61" i="3"/>
  <c r="CQ55" i="3"/>
  <c r="CO59" i="3"/>
  <c r="CQ62" i="3"/>
  <c r="CQ38" i="3"/>
  <c r="CQ59" i="3"/>
  <c r="CO41" i="3"/>
  <c r="CQ44" i="3"/>
  <c r="CO54" i="3"/>
  <c r="CQ56" i="3"/>
  <c r="CQ37" i="3"/>
  <c r="CO63" i="3"/>
  <c r="CO48" i="3"/>
  <c r="CQ51" i="3"/>
  <c r="CO60" i="3"/>
  <c r="CQ63" i="3"/>
  <c r="DH65" i="3"/>
  <c r="CO51" i="3"/>
  <c r="CO45" i="3"/>
  <c r="CQ48" i="3"/>
  <c r="CO57" i="3"/>
  <c r="CQ60" i="3"/>
  <c r="CQ45" i="3"/>
  <c r="CQ57" i="3"/>
  <c r="CO49" i="3"/>
  <c r="CQ52" i="3"/>
  <c r="CO61" i="3"/>
  <c r="CQ64" i="3"/>
  <c r="CQ39" i="3"/>
  <c r="CO53" i="3"/>
  <c r="CO50" i="3"/>
  <c r="CQ53" i="3"/>
  <c r="CO62" i="3"/>
  <c r="CQ65" i="3"/>
  <c r="AK39" i="3"/>
  <c r="AK43" i="3"/>
  <c r="AK65" i="3"/>
  <c r="AL65" i="3"/>
  <c r="CO65" i="3" s="1"/>
  <c r="AK38" i="3"/>
  <c r="AK37" i="3"/>
  <c r="AK54" i="3"/>
  <c r="AK55" i="3"/>
  <c r="AK56" i="3"/>
  <c r="AK57" i="3"/>
  <c r="AK58" i="3"/>
  <c r="AK59" i="3"/>
  <c r="AK60" i="3"/>
  <c r="AK61" i="3"/>
  <c r="AK62" i="3"/>
  <c r="AK63" i="3"/>
  <c r="AK64" i="3"/>
  <c r="AK41" i="3"/>
  <c r="AK45" i="3"/>
  <c r="AK46" i="3"/>
  <c r="AK47" i="3"/>
  <c r="AK48" i="3"/>
  <c r="AK49" i="3"/>
  <c r="AK50" i="3"/>
  <c r="AK51" i="3"/>
  <c r="AK52" i="3"/>
  <c r="AK53" i="3"/>
  <c r="AK44" i="3"/>
  <c r="AL37" i="3"/>
  <c r="CO37" i="3" s="1"/>
  <c r="AL38" i="3"/>
  <c r="CO38" i="3" s="1"/>
  <c r="AL39" i="3"/>
  <c r="CO39" i="3" s="1"/>
  <c r="AL43" i="3"/>
  <c r="CO43" i="3" s="1"/>
  <c r="CR63" i="3" l="1"/>
  <c r="CR46" i="3"/>
  <c r="CR58" i="3"/>
  <c r="CR41" i="3"/>
  <c r="CR44" i="3"/>
  <c r="CR65" i="3"/>
  <c r="CR62" i="3"/>
  <c r="CR47" i="3"/>
  <c r="CR49" i="3"/>
  <c r="CR57" i="3"/>
  <c r="CR53" i="3"/>
  <c r="CR51" i="3"/>
  <c r="CR56" i="3"/>
  <c r="CR61" i="3"/>
  <c r="CR43" i="3"/>
  <c r="CR45" i="3"/>
  <c r="CR48" i="3"/>
  <c r="CR54" i="3"/>
  <c r="CR60" i="3"/>
  <c r="CR55" i="3"/>
  <c r="CR52" i="3"/>
  <c r="CR64" i="3"/>
  <c r="CR59" i="3"/>
  <c r="CR39" i="3"/>
  <c r="CR37" i="3"/>
  <c r="CR38" i="3"/>
  <c r="CR50" i="3"/>
  <c r="CX66" i="3" l="1"/>
  <c r="DE23" i="3" l="1"/>
  <c r="DD23" i="3"/>
  <c r="DC23" i="3"/>
  <c r="DB23" i="3"/>
  <c r="DA23" i="3"/>
  <c r="CZ23" i="3"/>
  <c r="CY23" i="3"/>
  <c r="CX23" i="3"/>
  <c r="CW23" i="3"/>
  <c r="CV23" i="3"/>
  <c r="CU23" i="3"/>
  <c r="CT23" i="3"/>
  <c r="CA23" i="3"/>
  <c r="BN23" i="3"/>
  <c r="BA23" i="3"/>
  <c r="CS23" i="3" s="1"/>
  <c r="AM23" i="3"/>
  <c r="AJ23" i="3"/>
  <c r="AN23" i="3" s="1"/>
  <c r="W23" i="3"/>
  <c r="AL23" i="3" s="1"/>
  <c r="J23" i="3"/>
  <c r="D23" i="3"/>
  <c r="DE22" i="3"/>
  <c r="DD22" i="3"/>
  <c r="DB22" i="3"/>
  <c r="DA22" i="3"/>
  <c r="CZ22" i="3"/>
  <c r="CY22" i="3"/>
  <c r="CX22" i="3"/>
  <c r="CW22" i="3"/>
  <c r="CV22" i="3"/>
  <c r="CU22" i="3"/>
  <c r="CT22" i="3"/>
  <c r="BN22" i="3"/>
  <c r="BA22" i="3"/>
  <c r="CS22" i="3" s="1"/>
  <c r="AM22" i="3"/>
  <c r="AJ22" i="3"/>
  <c r="AN22" i="3" s="1"/>
  <c r="W22" i="3"/>
  <c r="J22" i="3"/>
  <c r="D22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N21" i="3"/>
  <c r="CA21" i="3"/>
  <c r="BN21" i="3"/>
  <c r="BA21" i="3"/>
  <c r="CS21" i="3" s="1"/>
  <c r="AM21" i="3"/>
  <c r="AJ21" i="3"/>
  <c r="AN21" i="3" s="1"/>
  <c r="W21" i="3"/>
  <c r="AL21" i="3" s="1"/>
  <c r="J21" i="3"/>
  <c r="D21" i="3"/>
  <c r="DF22" i="3" l="1"/>
  <c r="DH22" i="3" s="1"/>
  <c r="DF23" i="3"/>
  <c r="DH23" i="3" s="1"/>
  <c r="DF21" i="3"/>
  <c r="DH21" i="3" s="1"/>
  <c r="CQ21" i="3"/>
  <c r="CO21" i="3"/>
  <c r="CQ22" i="3"/>
  <c r="CO23" i="3"/>
  <c r="CQ23" i="3"/>
  <c r="AK23" i="3"/>
  <c r="AK21" i="3"/>
  <c r="AK22" i="3"/>
  <c r="AL22" i="3"/>
  <c r="CO22" i="3" s="1"/>
  <c r="CU10" i="3"/>
  <c r="CR23" i="3" l="1"/>
  <c r="CR22" i="3"/>
  <c r="CR21" i="3"/>
  <c r="AM11" i="3" l="1"/>
  <c r="AM12" i="3"/>
  <c r="AM13" i="3"/>
  <c r="AM14" i="3"/>
  <c r="AM15" i="3"/>
  <c r="AM16" i="3"/>
  <c r="AM17" i="3"/>
  <c r="AM18" i="3"/>
  <c r="AM19" i="3"/>
  <c r="AM20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66" i="3"/>
  <c r="AM67" i="3"/>
  <c r="AM68" i="3"/>
  <c r="J11" i="3" l="1"/>
  <c r="J12" i="3"/>
  <c r="J13" i="3"/>
  <c r="J14" i="3"/>
  <c r="J15" i="3"/>
  <c r="J16" i="3"/>
  <c r="J17" i="3"/>
  <c r="J18" i="3"/>
  <c r="J19" i="3"/>
  <c r="J20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66" i="3"/>
  <c r="J67" i="3"/>
  <c r="J68" i="3"/>
  <c r="D14" i="3"/>
  <c r="D15" i="3"/>
  <c r="D16" i="3"/>
  <c r="D18" i="3" l="1"/>
  <c r="D25" i="3"/>
  <c r="D26" i="3"/>
  <c r="D27" i="3"/>
  <c r="D28" i="3"/>
  <c r="D29" i="3"/>
  <c r="D30" i="3"/>
  <c r="D31" i="3"/>
  <c r="D32" i="3"/>
  <c r="D33" i="3"/>
  <c r="D34" i="3"/>
  <c r="D35" i="3"/>
  <c r="D36" i="3"/>
  <c r="D66" i="3"/>
  <c r="D67" i="3"/>
  <c r="D68" i="3"/>
  <c r="D10" i="3"/>
  <c r="D11" i="3"/>
  <c r="D12" i="3"/>
  <c r="D13" i="3"/>
  <c r="D17" i="3"/>
  <c r="D19" i="3"/>
  <c r="D20" i="3"/>
  <c r="D24" i="3"/>
  <c r="CA31" i="3" l="1"/>
  <c r="AJ13" i="3" l="1"/>
  <c r="AN13" i="3" s="1"/>
  <c r="W10" i="3"/>
  <c r="AL10" i="3" s="1"/>
  <c r="BA10" i="3"/>
  <c r="CS10" i="3" s="1"/>
  <c r="AJ10" i="3"/>
  <c r="AN10" i="3" s="1"/>
  <c r="AK10" i="3" l="1"/>
  <c r="DK10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DB33" i="3"/>
  <c r="DC33" i="3"/>
  <c r="DD33" i="3"/>
  <c r="DE33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CU66" i="3"/>
  <c r="CV66" i="3"/>
  <c r="CW66" i="3"/>
  <c r="CY66" i="3"/>
  <c r="CZ66" i="3"/>
  <c r="DA66" i="3"/>
  <c r="DC66" i="3"/>
  <c r="DD66" i="3"/>
  <c r="DE66" i="3"/>
  <c r="CT67" i="3"/>
  <c r="CU67" i="3"/>
  <c r="CV67" i="3"/>
  <c r="CW67" i="3"/>
  <c r="CX67" i="3"/>
  <c r="CY67" i="3"/>
  <c r="CZ67" i="3"/>
  <c r="DA67" i="3"/>
  <c r="DB67" i="3"/>
  <c r="DC67" i="3"/>
  <c r="DD67" i="3"/>
  <c r="DE67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DE10" i="3"/>
  <c r="DD10" i="3"/>
  <c r="DA10" i="3"/>
  <c r="CV10" i="3"/>
  <c r="DF10" i="3" l="1"/>
  <c r="DF33" i="3"/>
  <c r="DF66" i="3"/>
  <c r="DF31" i="3"/>
  <c r="DH31" i="3" s="1"/>
  <c r="DF27" i="3"/>
  <c r="DH27" i="3" s="1"/>
  <c r="DF20" i="3"/>
  <c r="DF16" i="3"/>
  <c r="DH16" i="3" s="1"/>
  <c r="DF12" i="3"/>
  <c r="DH12" i="3" s="1"/>
  <c r="DF34" i="3"/>
  <c r="DH34" i="3" s="1"/>
  <c r="DF32" i="3"/>
  <c r="DH32" i="3" s="1"/>
  <c r="DF28" i="3"/>
  <c r="DH28" i="3" s="1"/>
  <c r="DF24" i="3"/>
  <c r="DH24" i="3" s="1"/>
  <c r="DF17" i="3"/>
  <c r="DH17" i="3" s="1"/>
  <c r="DF13" i="3"/>
  <c r="DH13" i="3" s="1"/>
  <c r="DF35" i="3"/>
  <c r="DH35" i="3" s="1"/>
  <c r="DF29" i="3"/>
  <c r="DH29" i="3" s="1"/>
  <c r="DF25" i="3"/>
  <c r="DH25" i="3" s="1"/>
  <c r="DF18" i="3"/>
  <c r="DF14" i="3"/>
  <c r="DH14" i="3" s="1"/>
  <c r="DF36" i="3"/>
  <c r="DF30" i="3"/>
  <c r="DH30" i="3" s="1"/>
  <c r="DF26" i="3"/>
  <c r="DH26" i="3" s="1"/>
  <c r="DF19" i="3"/>
  <c r="DH19" i="3" s="1"/>
  <c r="DF15" i="3"/>
  <c r="DH15" i="3" s="1"/>
  <c r="DF11" i="3"/>
  <c r="DH11" i="3" s="1"/>
  <c r="DH33" i="3"/>
  <c r="DH36" i="3"/>
  <c r="DH18" i="3"/>
  <c r="DH20" i="3"/>
  <c r="DF68" i="3"/>
  <c r="DH68" i="3" s="1"/>
  <c r="CN27" i="3"/>
  <c r="CA17" i="3"/>
  <c r="CN24" i="3"/>
  <c r="AJ66" i="3" l="1"/>
  <c r="AN66" i="3" s="1"/>
  <c r="CA14" i="3" l="1"/>
  <c r="CN68" i="3" l="1"/>
  <c r="BN68" i="3"/>
  <c r="BA68" i="3"/>
  <c r="CS68" i="3" s="1"/>
  <c r="AJ68" i="3"/>
  <c r="AN68" i="3" s="1"/>
  <c r="W68" i="3"/>
  <c r="AL68" i="3" s="1"/>
  <c r="CN67" i="3"/>
  <c r="CA67" i="3"/>
  <c r="BN67" i="3"/>
  <c r="BA67" i="3"/>
  <c r="CS67" i="3" s="1"/>
  <c r="AJ67" i="3"/>
  <c r="AN67" i="3" s="1"/>
  <c r="W67" i="3"/>
  <c r="AL67" i="3" s="1"/>
  <c r="CN66" i="3"/>
  <c r="CA66" i="3"/>
  <c r="BN66" i="3"/>
  <c r="BA66" i="3"/>
  <c r="CS66" i="3" s="1"/>
  <c r="W66" i="3"/>
  <c r="AL66" i="3" s="1"/>
  <c r="CN36" i="3"/>
  <c r="CA36" i="3"/>
  <c r="BN36" i="3"/>
  <c r="BA36" i="3"/>
  <c r="CS36" i="3" s="1"/>
  <c r="AJ36" i="3"/>
  <c r="AN36" i="3" s="1"/>
  <c r="W36" i="3"/>
  <c r="AL36" i="3" s="1"/>
  <c r="CN35" i="3"/>
  <c r="CA35" i="3"/>
  <c r="BN35" i="3"/>
  <c r="BA35" i="3"/>
  <c r="CS35" i="3" s="1"/>
  <c r="AJ35" i="3"/>
  <c r="AN35" i="3" s="1"/>
  <c r="W35" i="3"/>
  <c r="AL35" i="3" s="1"/>
  <c r="CN34" i="3"/>
  <c r="CA34" i="3"/>
  <c r="BN34" i="3"/>
  <c r="BA34" i="3"/>
  <c r="CS34" i="3" s="1"/>
  <c r="AJ34" i="3"/>
  <c r="AN34" i="3" s="1"/>
  <c r="W34" i="3"/>
  <c r="AL34" i="3" s="1"/>
  <c r="CN33" i="3"/>
  <c r="CA33" i="3"/>
  <c r="BN33" i="3"/>
  <c r="BA33" i="3"/>
  <c r="CS33" i="3" s="1"/>
  <c r="AJ33" i="3"/>
  <c r="AN33" i="3" s="1"/>
  <c r="W33" i="3"/>
  <c r="AL33" i="3" s="1"/>
  <c r="CN32" i="3"/>
  <c r="CA32" i="3"/>
  <c r="BN32" i="3"/>
  <c r="BA32" i="3"/>
  <c r="CS32" i="3" s="1"/>
  <c r="AJ32" i="3"/>
  <c r="AN32" i="3" s="1"/>
  <c r="W32" i="3"/>
  <c r="AL32" i="3" s="1"/>
  <c r="CN31" i="3"/>
  <c r="BN31" i="3"/>
  <c r="BA31" i="3"/>
  <c r="AJ31" i="3"/>
  <c r="AN31" i="3" s="1"/>
  <c r="W31" i="3"/>
  <c r="AL31" i="3" s="1"/>
  <c r="CN30" i="3"/>
  <c r="CA30" i="3"/>
  <c r="BN30" i="3"/>
  <c r="BA30" i="3"/>
  <c r="CS30" i="3" s="1"/>
  <c r="AJ30" i="3"/>
  <c r="AN30" i="3" s="1"/>
  <c r="W30" i="3"/>
  <c r="AL30" i="3" s="1"/>
  <c r="CN29" i="3"/>
  <c r="CA29" i="3"/>
  <c r="BN29" i="3"/>
  <c r="BA29" i="3"/>
  <c r="CS29" i="3" s="1"/>
  <c r="AJ29" i="3"/>
  <c r="AN29" i="3" s="1"/>
  <c r="W29" i="3"/>
  <c r="AL29" i="3" s="1"/>
  <c r="CN28" i="3"/>
  <c r="CA28" i="3"/>
  <c r="BN28" i="3"/>
  <c r="BA28" i="3"/>
  <c r="CS28" i="3" s="1"/>
  <c r="AJ28" i="3"/>
  <c r="AN28" i="3" s="1"/>
  <c r="W28" i="3"/>
  <c r="AL28" i="3" s="1"/>
  <c r="CA27" i="3"/>
  <c r="BN27" i="3"/>
  <c r="BA27" i="3"/>
  <c r="CS27" i="3" s="1"/>
  <c r="AJ27" i="3"/>
  <c r="AN27" i="3" s="1"/>
  <c r="W27" i="3"/>
  <c r="AL27" i="3" s="1"/>
  <c r="CN26" i="3"/>
  <c r="CA26" i="3"/>
  <c r="BN26" i="3"/>
  <c r="BA26" i="3"/>
  <c r="CS26" i="3" s="1"/>
  <c r="AJ26" i="3"/>
  <c r="AN26" i="3" s="1"/>
  <c r="W26" i="3"/>
  <c r="AL26" i="3" s="1"/>
  <c r="CN25" i="3"/>
  <c r="CA25" i="3"/>
  <c r="BN25" i="3"/>
  <c r="BA25" i="3"/>
  <c r="CS25" i="3" s="1"/>
  <c r="AJ25" i="3"/>
  <c r="AN25" i="3" s="1"/>
  <c r="W25" i="3"/>
  <c r="AL25" i="3" s="1"/>
  <c r="CA24" i="3"/>
  <c r="BN24" i="3"/>
  <c r="BA24" i="3"/>
  <c r="CS24" i="3" s="1"/>
  <c r="AJ24" i="3"/>
  <c r="AN24" i="3" s="1"/>
  <c r="W24" i="3"/>
  <c r="AL24" i="3" s="1"/>
  <c r="CN20" i="3"/>
  <c r="CA20" i="3"/>
  <c r="BN20" i="3"/>
  <c r="BA20" i="3"/>
  <c r="CS20" i="3" s="1"/>
  <c r="AJ20" i="3"/>
  <c r="AN20" i="3" s="1"/>
  <c r="W20" i="3"/>
  <c r="AL20" i="3" s="1"/>
  <c r="CN19" i="3"/>
  <c r="CA19" i="3"/>
  <c r="BN19" i="3"/>
  <c r="BA19" i="3"/>
  <c r="CS19" i="3" s="1"/>
  <c r="AJ19" i="3"/>
  <c r="AN19" i="3" s="1"/>
  <c r="W19" i="3"/>
  <c r="AL19" i="3" s="1"/>
  <c r="CN18" i="3"/>
  <c r="CA18" i="3"/>
  <c r="BN18" i="3"/>
  <c r="BA18" i="3"/>
  <c r="CS18" i="3" s="1"/>
  <c r="AJ18" i="3"/>
  <c r="AN18" i="3" s="1"/>
  <c r="W18" i="3"/>
  <c r="AL18" i="3" s="1"/>
  <c r="CN17" i="3"/>
  <c r="BN17" i="3"/>
  <c r="BA17" i="3"/>
  <c r="CS17" i="3" s="1"/>
  <c r="AJ17" i="3"/>
  <c r="AN17" i="3" s="1"/>
  <c r="W17" i="3"/>
  <c r="CN16" i="3"/>
  <c r="CA16" i="3"/>
  <c r="BN16" i="3"/>
  <c r="BA16" i="3"/>
  <c r="CS16" i="3" s="1"/>
  <c r="AJ16" i="3"/>
  <c r="AN16" i="3" s="1"/>
  <c r="W16" i="3"/>
  <c r="AL16" i="3" s="1"/>
  <c r="CN15" i="3"/>
  <c r="CA15" i="3"/>
  <c r="BN15" i="3"/>
  <c r="BA15" i="3"/>
  <c r="CS15" i="3" s="1"/>
  <c r="AJ15" i="3"/>
  <c r="AN15" i="3" s="1"/>
  <c r="W15" i="3"/>
  <c r="AL15" i="3" s="1"/>
  <c r="CN14" i="3"/>
  <c r="BN14" i="3"/>
  <c r="BA14" i="3"/>
  <c r="CS14" i="3" s="1"/>
  <c r="AJ14" i="3"/>
  <c r="AN14" i="3" s="1"/>
  <c r="W14" i="3"/>
  <c r="AL14" i="3" s="1"/>
  <c r="CN13" i="3"/>
  <c r="CA13" i="3"/>
  <c r="BN13" i="3"/>
  <c r="BA13" i="3"/>
  <c r="CS13" i="3" s="1"/>
  <c r="W13" i="3"/>
  <c r="AL13" i="3" s="1"/>
  <c r="CN12" i="3"/>
  <c r="CA12" i="3"/>
  <c r="BN12" i="3"/>
  <c r="BA12" i="3"/>
  <c r="CS12" i="3" s="1"/>
  <c r="AJ12" i="3"/>
  <c r="AN12" i="3" s="1"/>
  <c r="W12" i="3"/>
  <c r="AL12" i="3" s="1"/>
  <c r="CN11" i="3"/>
  <c r="CA11" i="3"/>
  <c r="BN11" i="3"/>
  <c r="BA11" i="3"/>
  <c r="CS11" i="3" s="1"/>
  <c r="AJ11" i="3"/>
  <c r="AN11" i="3" s="1"/>
  <c r="W11" i="3"/>
  <c r="AL11" i="3" s="1"/>
  <c r="CP10" i="3"/>
  <c r="CN10" i="3"/>
  <c r="CA10" i="3"/>
  <c r="CO10" i="3" s="1"/>
  <c r="BN10" i="3"/>
  <c r="AM10" i="3"/>
  <c r="CQ10" i="3" l="1"/>
  <c r="CR10" i="3" s="1"/>
  <c r="CO13" i="3"/>
  <c r="CO27" i="3"/>
  <c r="CO11" i="3"/>
  <c r="CO19" i="3"/>
  <c r="CO35" i="3"/>
  <c r="CQ33" i="3"/>
  <c r="CQ29" i="3"/>
  <c r="CQ27" i="3"/>
  <c r="CQ28" i="3"/>
  <c r="CO12" i="3"/>
  <c r="CO15" i="3"/>
  <c r="CO14" i="3"/>
  <c r="CQ68" i="3"/>
  <c r="CQ67" i="3"/>
  <c r="CO30" i="3"/>
  <c r="CQ18" i="3"/>
  <c r="CQ30" i="3"/>
  <c r="CQ13" i="3"/>
  <c r="CQ19" i="3"/>
  <c r="CO25" i="3"/>
  <c r="CO36" i="3"/>
  <c r="CO28" i="3"/>
  <c r="CQ36" i="3"/>
  <c r="CQ31" i="3"/>
  <c r="CQ11" i="3"/>
  <c r="CQ25" i="3"/>
  <c r="CO67" i="3"/>
  <c r="CQ24" i="3"/>
  <c r="CO24" i="3"/>
  <c r="CO33" i="3"/>
  <c r="CO32" i="3"/>
  <c r="CQ66" i="3"/>
  <c r="CQ12" i="3"/>
  <c r="CQ15" i="3"/>
  <c r="CO18" i="3"/>
  <c r="CQ32" i="3"/>
  <c r="CO68" i="3"/>
  <c r="CQ35" i="3"/>
  <c r="CQ16" i="3"/>
  <c r="CO16" i="3"/>
  <c r="CQ14" i="3"/>
  <c r="CO34" i="3"/>
  <c r="CQ17" i="3"/>
  <c r="CO20" i="3"/>
  <c r="CQ34" i="3"/>
  <c r="CO26" i="3"/>
  <c r="CO66" i="3"/>
  <c r="CQ20" i="3"/>
  <c r="CQ26" i="3"/>
  <c r="CO29" i="3"/>
  <c r="AL17" i="3"/>
  <c r="CO17" i="3" s="1"/>
  <c r="CO31" i="3"/>
  <c r="AK12" i="3"/>
  <c r="AK16" i="3"/>
  <c r="AK20" i="3"/>
  <c r="AK13" i="3"/>
  <c r="AK17" i="3"/>
  <c r="AK33" i="3"/>
  <c r="AK18" i="3"/>
  <c r="AK14" i="3"/>
  <c r="AK26" i="3"/>
  <c r="AK67" i="3"/>
  <c r="AK34" i="3"/>
  <c r="AK27" i="3"/>
  <c r="AK35" i="3"/>
  <c r="AK25" i="3"/>
  <c r="AK19" i="3"/>
  <c r="CS31" i="3"/>
  <c r="AK11" i="3"/>
  <c r="AK29" i="3"/>
  <c r="AK30" i="3"/>
  <c r="AK36" i="3"/>
  <c r="AK68" i="3"/>
  <c r="AK15" i="3"/>
  <c r="AK32" i="3"/>
  <c r="AK24" i="3"/>
  <c r="AK31" i="3"/>
  <c r="AK28" i="3"/>
  <c r="AK66" i="3"/>
  <c r="CR35" i="3" l="1"/>
  <c r="CR15" i="3"/>
  <c r="CR14" i="3"/>
  <c r="CR34" i="3"/>
  <c r="CR13" i="3"/>
  <c r="CR32" i="3"/>
  <c r="CR17" i="3"/>
  <c r="CR36" i="3"/>
  <c r="CR27" i="3"/>
  <c r="CR67" i="3"/>
  <c r="CR29" i="3"/>
  <c r="CR24" i="3"/>
  <c r="CR20" i="3"/>
  <c r="CR26" i="3"/>
  <c r="CR30" i="3"/>
  <c r="CR16" i="3"/>
  <c r="CR31" i="3"/>
  <c r="CR28" i="3"/>
  <c r="CR66" i="3"/>
  <c r="CR25" i="3"/>
  <c r="CR11" i="3"/>
  <c r="CR33" i="3"/>
  <c r="CR18" i="3"/>
  <c r="CR12" i="3"/>
  <c r="CR68" i="3"/>
  <c r="CR19" i="3"/>
  <c r="DF67" i="3" l="1"/>
  <c r="DH67" i="3" s="1"/>
  <c r="DH10" i="3" l="1"/>
  <c r="CA7" i="6"/>
  <c r="DH66" i="3"/>
</calcChain>
</file>

<file path=xl/sharedStrings.xml><?xml version="1.0" encoding="utf-8"?>
<sst xmlns="http://schemas.openxmlformats.org/spreadsheetml/2006/main" count="657" uniqueCount="279">
  <si>
    <t>EJECUCION</t>
  </si>
  <si>
    <t>RESERVA</t>
  </si>
  <si>
    <t>PENDIENTES AL MES ANTERIOR</t>
  </si>
  <si>
    <t>TOTAL DE INGRESOS</t>
  </si>
  <si>
    <t xml:space="preserve">CARGA PROCESAL TOTAL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</si>
  <si>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</si>
  <si>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</si>
  <si>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</si>
  <si>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</si>
  <si>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</si>
  <si>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</si>
  <si>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</si>
  <si>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</si>
  <si>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</si>
  <si>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</si>
  <si>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FEBRERO</t>
  </si>
  <si>
    <t>MARZO</t>
  </si>
  <si>
    <t>MAYO</t>
  </si>
  <si>
    <t>JUNIO</t>
  </si>
  <si>
    <t>JULIO</t>
  </si>
  <si>
    <t>SEPTIEMBRE</t>
  </si>
  <si>
    <t>OCTUBRE</t>
  </si>
  <si>
    <t>INGRESOS</t>
  </si>
  <si>
    <t>RESUELTOS</t>
  </si>
  <si>
    <t>INGRESADOS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</si>
  <si>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</si>
  <si>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</si>
  <si>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</si>
  <si>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</si>
  <si>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</si>
  <si>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</si>
  <si>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</si>
  <si>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</si>
  <si>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</si>
  <si>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</si>
  <si>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</si>
  <si>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</si>
  <si>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JAUJA</t>
  </si>
  <si>
    <t>JUZGADO DE PAZ LETRADO DE CHUPACA</t>
  </si>
  <si>
    <t>JUZGADO DE PAZ LETRADO DE CAJAS</t>
  </si>
  <si>
    <t>2° SALA LABORAL DE HUANCAYO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</si>
  <si>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</si>
  <si>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</si>
  <si>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</si>
  <si>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</si>
  <si>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</si>
  <si>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</si>
  <si>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</si>
  <si>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</si>
  <si>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JUZGADO CIVIL DE JAUJA</t>
  </si>
  <si>
    <t>JUZGADO CIVIL DE CHUPACA</t>
  </si>
  <si>
    <t>JUZGADO CIVIL DE LA OROYA</t>
  </si>
  <si>
    <t>JUZGADO MIXTO DE PAMPAS</t>
  </si>
  <si>
    <t>2° JUZGADO PENAL UNIPERSONAL DE HUANCAYO (PROC. COMUNES)</t>
  </si>
  <si>
    <t>4° JUZGADO PENAL UNIPERSONAL DE HUANCAYO (PROC. COMUNES)</t>
  </si>
  <si>
    <t>5° JUZGADO PENAL UNIPERSONAL SUPRAPROVINCIAL ESPECIALIZADO EN DELITOS DE CORRUPCION DE FUNCIONARIOS - HUANCAYO</t>
  </si>
  <si>
    <t>6° JUZGADO PENAL UNIPERSONAL SUPRAPROVINCIAL ESPECIALIZADO EN DELITOS DE CORRUPCION DE FUNCIONARIOS - HUANCAYO</t>
  </si>
  <si>
    <t xml:space="preserve"> JUZGADO PENAL UNIPERSONAL DE CHUPACA (PROC. INMEDIATOS) (PROC. COMUNES) </t>
  </si>
  <si>
    <t>1° JUZGADO PENAL UNIPERSONAL DE TARMA  (PROC. INMEDIATOS) (PROC. COMUNES)</t>
  </si>
  <si>
    <t xml:space="preserve"> JUZGADO PENAL UNIPERSONAL DE JAUJA (PROC. INMEDIATOS) (PROC. COMUNES)</t>
  </si>
  <si>
    <t xml:space="preserve"> JUZGADO PENAL UNIPERSONAL DE PAMPAS (PROC. INMEDIATOS) (PROC. COMUNES)</t>
  </si>
  <si>
    <t>JUZGADO PENAL COLEGIADO DE HUANCAYO</t>
  </si>
  <si>
    <t>JUZGADO TRANSITORIO ESPECIALIZADO EN EXTINCIÓN DE DOMINIO</t>
  </si>
  <si>
    <t>1° JUZGADO DE TRABAJO DE HUANCAYO (CONTENCIOSO A.)</t>
  </si>
  <si>
    <t>1° JUZGADO DE FAMILIA DE HUANCAYO</t>
  </si>
  <si>
    <t>2° JUZGADO DE FAMILIA DE HUANCAYO</t>
  </si>
  <si>
    <t>3° JUZGADO DE FAMILIA DE HUANCAYO</t>
  </si>
  <si>
    <t>4° JUZGADO DE FAMILIA DE HUANCAYO</t>
  </si>
  <si>
    <t>5°JUZGADO DE FAMILIA (VIOLENCIA CONTRA LAS MUJERES E INTEGRANTES DEL GRUPO FAMILIAR )</t>
  </si>
  <si>
    <t>6°JUZGADO DE FAMILIA (VIOLENCIA CONTRA LAS MUJERES E INTEGRANTES DEL GRUPO FAMILIAR )</t>
  </si>
  <si>
    <t>7°JUZGADO DE FAMILIA (VIOLENCIA CONTRA LAS MUJERES E INTEGRANTES DEL GRUPO FAMILIAR )</t>
  </si>
  <si>
    <t>8°JUZGADO DE FAMILIA (VIOLENCIA CONTRA LAS MUJERES E INTEGRANTES DEL GRUPO FAMILIAR )</t>
  </si>
  <si>
    <t>9°JUZGADO DE FAMILIA (VIOLENCIA CONTRA LAS MUJERES E INTEGRANTES DEL GRUPO FAMILIAR )</t>
  </si>
  <si>
    <t>10°JUZGADO DE FAMILIA (VIOLENCIA CONTRA LAS MUJERES E INTEGRANTES DEL GRUPO FAMILIAR )</t>
  </si>
  <si>
    <t>2° JUZGADO DE TRABAJO DE HUANCAYO</t>
  </si>
  <si>
    <t>3° JUZGADO DE TRABAJO DE HUANCAYO</t>
  </si>
  <si>
    <t>-</t>
  </si>
  <si>
    <t>0+</t>
  </si>
  <si>
    <t>+</t>
  </si>
  <si>
    <t>TRÁMITE</t>
  </si>
  <si>
    <t>EJECUCIÓN</t>
  </si>
  <si>
    <t>TRÁMITE +  RESERVA</t>
  </si>
  <si>
    <t xml:space="preserve">TRÁMITE </t>
  </si>
  <si>
    <t xml:space="preserve">EJECUCIÓN </t>
  </si>
  <si>
    <t>ESTÁNDAR DE CARGA</t>
  </si>
  <si>
    <t>CARGA MÍNIMA</t>
  </si>
  <si>
    <t>CARGA MÁXIMA</t>
  </si>
  <si>
    <t>IMPUGNACIÓN</t>
  </si>
  <si>
    <t>TRÁNSITO</t>
  </si>
  <si>
    <t>NOVIEMBRE</t>
  </si>
  <si>
    <t>EVOLUCIÓN DE LA PRODUCCIÓN</t>
  </si>
  <si>
    <t>DICIEMBRE</t>
  </si>
  <si>
    <t>TOTAL DE INVENTARIO DE EXPEDIENTES AL 31.DIC.2021 - FEE</t>
  </si>
  <si>
    <t>TOTAL DE INVENTARIO DE EXPEDIENTES AL 31.DIC.2021  FEE</t>
  </si>
  <si>
    <t>JUZGADO CIVIL DE TARMA</t>
  </si>
  <si>
    <t>R.A. 395-2020-CE-PJ</t>
  </si>
  <si>
    <t>DEPENDENCIAS JURISDICCIONALES</t>
  </si>
  <si>
    <t>ESTÁNDAR APROXIMADO DE PRODUCCIÓN MENSUAL (2022)</t>
  </si>
  <si>
    <t>ENERO</t>
  </si>
  <si>
    <t>JUEZ / JUEZA</t>
  </si>
  <si>
    <t>CORILLA BAQUERIZO JENIS AIDA (S)</t>
  </si>
  <si>
    <t>JORGE RAMIREZ  KATHIA CORINA (S)</t>
  </si>
  <si>
    <t>SUASNABAR TOLENTINO LUIS RICARDO (S)</t>
  </si>
  <si>
    <t>ALANYA CASTILLO MIGUEL ANGEL (T)</t>
  </si>
  <si>
    <t>PEREZ  NAVARRO RODER LENIN (S)</t>
  </si>
  <si>
    <t>CORILLOCLLA SANCHEZ DIANA LUZ (S)</t>
  </si>
  <si>
    <t>ALEJANDRO HUANUCO ROSEMARIE CLEMENCIA (S)</t>
  </si>
  <si>
    <t>MEDRANO ALIAGA ANA PAULA (S)</t>
  </si>
  <si>
    <t>ARAUJO MONTES NELVA MICARELLI (S)</t>
  </si>
  <si>
    <t>MENDEZ CORNEJO CLAUDIO LUIS (S)</t>
  </si>
  <si>
    <t>BALDEON VILLANUEVA HERNAN MAVITO (S)</t>
  </si>
  <si>
    <t>VELASQUEZ VIVAS ALIDA SOLEDAD (S)</t>
  </si>
  <si>
    <t>OLIVERA MONTERO IRMA ROSA (T)</t>
  </si>
  <si>
    <t>ROJAS LÁZARO WILLIAM RAÚL (T)</t>
  </si>
  <si>
    <t>DUEÑAS IZARRA FLOR DE LIZ (S)</t>
  </si>
  <si>
    <t>SOTELO BERMUDEZ MARIA ELENA (S)</t>
  </si>
  <si>
    <t>CRISTOVAL DE LA CRUZ TIMOTEO (T)</t>
  </si>
  <si>
    <t>CORRALES MELGAREJO EDWIN RICARDO (T)</t>
  </si>
  <si>
    <t>OLIVERA GUERRA NICK (T)</t>
  </si>
  <si>
    <t>CARVO CASTRO CARLOS ABRAHAM (T)</t>
  </si>
  <si>
    <t>CHIPANA GUILLEN WALTER (T)</t>
  </si>
  <si>
    <t>VICUÑA ZAMORA JESUS (T)</t>
  </si>
  <si>
    <t>BUSTAMANTE VERA JORGE ENRIQUE (T)</t>
  </si>
  <si>
    <t>CASTILLO AYALA MILANOVA DELIA (S)</t>
  </si>
  <si>
    <t>GOMEZ BAZALAR IRIS EDITH (P)</t>
  </si>
  <si>
    <t>MANTARI MOLINA MANUEL (S)</t>
  </si>
  <si>
    <t>LUQUE PINTO JORGE RENE (T)</t>
  </si>
  <si>
    <t>PEÑA TORRES EVGUENI (T)</t>
  </si>
  <si>
    <t>SANTANA SOCUALAYA JESUS (T)</t>
  </si>
  <si>
    <t>TAFUR FUENTES CESAR AUGUSTO (T)</t>
  </si>
  <si>
    <t>LLALLICO MANZANEDO ALBERTO HENRY (S)</t>
  </si>
  <si>
    <t>VILLARREAL BALBIN IVAN (T)</t>
  </si>
  <si>
    <t>CHANCO CASTILLON ESAU (T)</t>
  </si>
  <si>
    <t>ARTEAGA FERNANDEZ ISAAC ARTURO (S)</t>
  </si>
  <si>
    <t>CARDENAS PUENTE TERESA (T)</t>
  </si>
  <si>
    <t>RODRIGUEZ ALIAGA CIRO ALBERTO MARTIN (T)</t>
  </si>
  <si>
    <t>RUCABADO ROMERO BLANCA NORMA (P)</t>
  </si>
  <si>
    <t>MORALES MONTES GRACIELA (P)</t>
  </si>
  <si>
    <t>BALDEON GAMARRA ANGELA BEATRIZ (P)</t>
  </si>
  <si>
    <t>TORRES DELGADO EDWIN VICTOR (P)</t>
  </si>
  <si>
    <t>CARHUAMACA QUISPE GABRIELA (S)</t>
  </si>
  <si>
    <t>QUISPE NAPANGA MARIA ESTHER (S)</t>
  </si>
  <si>
    <t>PARIASCA MARTINEZ FRANK RONALD (P)</t>
  </si>
  <si>
    <t>JUZGADO DE PAZ LETRADO DE JUNIN</t>
  </si>
  <si>
    <t>JUZGADO DE PAZ LETRADO DE CONCEPCION</t>
  </si>
  <si>
    <t xml:space="preserve">1° SALA LABORAL DE HUANCAYO </t>
  </si>
  <si>
    <t>JUZGADO CIVIL DE CONCEPCION</t>
  </si>
  <si>
    <t>JUZGADO CIVIL DE JUNIN</t>
  </si>
  <si>
    <t>JUZGADO DE FAMILIA (VIOLENCIA CONTRA LAS MUJERES E INTEGRANTES DEL GRUPO FAMILIAR ) TARMA</t>
  </si>
  <si>
    <t>1° JUZGADO PENAL UNIPERSONAL DE HUANCAYO (PROC. INMEDIATOS)</t>
  </si>
  <si>
    <t>3° JUZGADO PENAL UNIPERSONAL DE HUANCAYO (PROC. INMEDIATOS)</t>
  </si>
  <si>
    <t>1° JUZGADO PENAL UNIPERSONAL DE HUANCAYO SUB ESPECIALIDAD EN DELITOS ASOCIADOS A LA  VIOLENCIA CONTRA LAS MUJERES E INTEGRANTES DEL GRUPO FAMILIAR DE HUANCAYO</t>
  </si>
  <si>
    <t>2° JUZGADO PENAL UNIPERSONAL DE HUANCAYO SUB ESPECIALIDAD EN DELITOS ASOCIADOS A LA  VIOLENCIA CONTRA LAS MUJERES E INTEGRANTES DEL GRUPO FAMILIAR DE HUANCAYO</t>
  </si>
  <si>
    <t>3° JUZGADO PENAL UNIPERSONAL DE HUANCAYO SUB ESPECIALIDAD EN DELITOS ASOCIADOS A LA  VIOLENCIA CONTRA LAS MUJERES E INTEGRANTES DEL GRUPO FAMILIAR DE HUANCAYO</t>
  </si>
  <si>
    <t xml:space="preserve"> JUZGADO PENAL UNIPERSONAL DE JUNIN (PROC. INMEDIATOS) (PROC. COMUNES)</t>
  </si>
  <si>
    <t xml:space="preserve">JUZGADO PENAL UNIPERSONAL DE LA OROYA(PROC. INMEDIATOS) (PROC. COMUNES) </t>
  </si>
  <si>
    <t>1° JUZGADO DE INVESTIGACIÓN PREPARATORIA SUB ESPECIALIDAD EN DELITOS ASOCIADOS A LA  VIOLENCIA CONTRA LAS MUJERES E INTEGRANTES DEL GRUPO FAMILIAR DE HUANCAYO</t>
  </si>
  <si>
    <t>2° JUZGADO DE INVESTIGACIÓN PREPARATORIA SUB ESPECIALIDAD EN DELITOS ASOCIADOS A LA  VIOLENCIA CONTRA LAS MUJERES E INTEGRANTES DEL GRUPO FAMILIAR DE HUANCAYO</t>
  </si>
  <si>
    <t>3° JUZGADO DE INVESTIGACIÓN PREPARATORIA SUB ESPECIALIDAD EN DELITOS ASOCIADOS A LA  VIOLENCIA CONTRA LAS MUJERES E INTEGRANTES DEL GRUPO FAMILIAR DE HUANCAYO</t>
  </si>
  <si>
    <t>CUADERNOS  INGRESADOS Y RESUELTOS</t>
  </si>
  <si>
    <t>META    ESTABLECIDA</t>
  </si>
  <si>
    <t>TORRES BENITO RICKY MITCHEL (S)</t>
  </si>
  <si>
    <t>TORRES CORONACION JANETH GENOVEVA (S)</t>
  </si>
  <si>
    <t>SALA PENAL DE APELACIONES TRANSITORIA ESPECIALIZADA EN DELITOS DE CORRUPCIÓN DE FUNCIONARIOS</t>
  </si>
  <si>
    <t>NIVEL PRODUCTIVO</t>
  </si>
  <si>
    <t>ABRIL</t>
  </si>
  <si>
    <t>ARROYO AMES GUIDO REYNALDO (T)</t>
  </si>
  <si>
    <t>4° JUZGADO DE TRABAJO DE HUANCAYO  (CONTENCIOSO A.)</t>
  </si>
  <si>
    <t xml:space="preserve">JUZGADO DE PAZ LETRADO DE SURCUBAMBA </t>
  </si>
  <si>
    <t xml:space="preserve">JUZGADO DE PAZ LETRADO DE ACOBAMBA </t>
  </si>
  <si>
    <t>DE LA CRUZ HIDALGO ZEIDA  (S)</t>
  </si>
  <si>
    <t>SANCHEZ CAMAC FERNANDO FRANCISCO (T)</t>
  </si>
  <si>
    <t>ZARATE PAUCARPURA MIRIAM ROSARIO  (S)</t>
  </si>
  <si>
    <t>AVILA HUAMAN NEIL ERWIN (T)</t>
  </si>
  <si>
    <t>ARIAS ALFARO MIGUEL ANGEL (T)</t>
  </si>
  <si>
    <t>AUQUI HUERTA TEOFANES EDGAR (P)</t>
  </si>
  <si>
    <t xml:space="preserve">ALVARADO PEREZ JUANA VIRGINIA (P) </t>
  </si>
  <si>
    <t>RODRIGUEZ LIZANA RAFAEL (T)</t>
  </si>
  <si>
    <t>HANCCO PAREDES MARCO ANTONIO (T)</t>
  </si>
  <si>
    <t>LLACSA ASCENCIO WALTER GERARDO (S)</t>
  </si>
  <si>
    <t>CARRERA TUPAC YUPANQUI SUSAN LETTY (T)</t>
  </si>
  <si>
    <t>CASTILLO GONZALES EMPERATRIZ VICTORIA (S)</t>
  </si>
  <si>
    <t>CHUQUIPUIMA RICSE MERCEDES GEORGINA (S)</t>
  </si>
  <si>
    <t>OBLITAS CEVALLOS LUIS ROLANDO (S)</t>
  </si>
  <si>
    <t>CURIÑAUPA MEDINA MARIO LUIS (T)</t>
  </si>
  <si>
    <t>MERCADO CAHUANA JUAN VIDAL (S)</t>
  </si>
  <si>
    <t>ARROYO VELITA HUGO (T)</t>
  </si>
  <si>
    <t>CASTILLO RIVERA ELMER (T)</t>
  </si>
  <si>
    <t>LLAMOCA MILLA SONIA AURORA (T)</t>
  </si>
  <si>
    <t>TEMBLADERA CAHUAYA LUIS FERNANDO (S)</t>
  </si>
  <si>
    <t>PINEDA CHAVEZ ROXANA (T)</t>
  </si>
  <si>
    <t>VILLANUEVA ALTAMIRANO EDWIN WILSON (T)</t>
  </si>
  <si>
    <t>HERRERA RIVAS RAFAEL AGUSTIN (S)</t>
  </si>
  <si>
    <t>BELLO MERLO EVER (T)</t>
  </si>
  <si>
    <t>TICONA MAMANI JOSE  LUIS (T)</t>
  </si>
  <si>
    <t>LONGARAY CASTRO ROGER OMAR (T)</t>
  </si>
  <si>
    <t>BALDEON QUISPE JULY ELIANE (T)</t>
  </si>
  <si>
    <t>ROJAS CHANCASANAMPA MICHAEL HENRY (S)</t>
  </si>
  <si>
    <t>HUAMAN CARRASCO SEGUNDO JUAN (T)</t>
  </si>
  <si>
    <t>CAMARENA MADRID WILDER WALTER (S)</t>
  </si>
  <si>
    <t>GUTIERREZ HUAMAN HOOVER OSCAR (S)</t>
  </si>
  <si>
    <t>JINES RAFAEL MARIBEL (S)</t>
  </si>
  <si>
    <t>DIESTRA VIVAR EDGARDO RODOLFO (T)</t>
  </si>
  <si>
    <t>CARHUAMACA CLAUDIO ALEX JUAN (P)</t>
  </si>
  <si>
    <t>PERALTA PAMPA LIZBETH PAOLA (T)</t>
  </si>
  <si>
    <t>MATOS CENTENO JOSE LEONEL (P)</t>
  </si>
  <si>
    <t>PALOMINO LEON FIDEL HUGO (T)</t>
  </si>
  <si>
    <t>SANTANA ANTEZANA MARIA ELENA (T)</t>
  </si>
  <si>
    <t>CALIZAYA HUALPA RUBEN TOMAS (T)</t>
  </si>
  <si>
    <t>CONCHA CHAVEZ WILIAMAN PERCY (P)</t>
  </si>
  <si>
    <r>
      <rPr>
        <b/>
        <sz val="20"/>
        <color rgb="FFC00000"/>
        <rFont val="Arial Narrow"/>
        <family val="2"/>
      </rPr>
      <t xml:space="preserve">FUENTE: </t>
    </r>
    <r>
      <rPr>
        <b/>
        <sz val="20"/>
        <color theme="8" tint="-0.499984740745262"/>
        <rFont val="Arial Narrow"/>
        <family val="2"/>
      </rPr>
      <t>FORMULARIO ESTADÍSTICO ELECTRÓNICO (FEE)</t>
    </r>
  </si>
  <si>
    <t>JUZGADO DE TRABAJO TRANSITORIO DE HUANCAYO (CONTENCIOSO A.)</t>
  </si>
  <si>
    <t>1° JUZGADO DE INVESTIGACIÓN PREPARATORIA DE HUANCAYO   (PROC. COMUNES)</t>
  </si>
  <si>
    <t>2° JUZGADO DE INVESTIGACIÓN PREPARATORIA DE HUANCAYO   (PROC. COMUNES)</t>
  </si>
  <si>
    <t>3°JUZGADO DE INVESTIGACIÓN PREPARATORIA DE HUANCAYO  (FLAGRANCIA INMEDIATOS)</t>
  </si>
  <si>
    <t>4°JUZGADO DE INVESTIGACIÓN PREPARATORIA DE HUANCAYO (FLAGRANCIA PROC. INMEDIATOS)</t>
  </si>
  <si>
    <t>5° JUZGADO DE INVESTIGACIÓN PREPARATORIA SUPRAPROVINCIAL ESPECIALIZADO EN DELITO DE CORRUPCION DE FUNCIONARIOS - HUANCAYO</t>
  </si>
  <si>
    <t>1° JUZGADO DE INVESTIGACIÓN PREPARATORIA DE TARMA  (PROC. COMUNES)</t>
  </si>
  <si>
    <t>2°JUZGADO DE INVESTIGACIÓN PREPARATORIA DE TARMA (FLAGRANCIA INMEDIATIO)</t>
  </si>
  <si>
    <t>1°JUZGADO DE INVESTIGACIÓN PREPARATORIA DE JAUJA (FLAGRANCIA INMEDIATO)</t>
  </si>
  <si>
    <t>JUZGADO DE INVESTIGACIÓN PREPARATORIA DE PAMPAS  (PROC. INMEDIATOS) (PROC. COMUNES)</t>
  </si>
  <si>
    <t>JUZGADO DE INVESTIGACIÓN PREPARATORIA DE CHUPACA (FLAGRANCIA INMEDIATOS)</t>
  </si>
  <si>
    <t>JUZGADO DE INVESTIGACIÓN PREPARATORIA- CONCEPCION   (PROC. INMEDIATOS) (PROC. COMUNES)</t>
  </si>
  <si>
    <t>JUZGADO DE INVESTIGACIÓN PREPARATORIA DE LA OROYA  (PROC. INMEDIATOS) (PROC. COMUNES)</t>
  </si>
  <si>
    <t>JUZGADO DE INVESTIGACIÓN PREPARATORIA DE JUNIN  (PROC. INMEDIATOS) (PROC. COMUNES)</t>
  </si>
  <si>
    <t>LEYENDA</t>
  </si>
  <si>
    <t>MUY BUENO</t>
  </si>
  <si>
    <t>BUENO</t>
  </si>
  <si>
    <t>BAJO</t>
  </si>
  <si>
    <t>CARGA INICIAL</t>
  </si>
  <si>
    <t xml:space="preserve">INGRESOS  A TRAMITE </t>
  </si>
  <si>
    <t>CARGA PROCESAL</t>
  </si>
  <si>
    <t>PRODUCCIÓN</t>
  </si>
  <si>
    <t xml:space="preserve">OTROS EGRESOS  </t>
  </si>
  <si>
    <t>CARGA PENDIENTE</t>
  </si>
  <si>
    <r>
      <t xml:space="preserve">ESTANDAR DE PRODUCCIÓN REFERENCIAL </t>
    </r>
    <r>
      <rPr>
        <b/>
        <sz val="22"/>
        <color rgb="FFFF0000"/>
        <rFont val="Arial Narrow"/>
        <family val="2"/>
      </rPr>
      <t xml:space="preserve">ANUAL </t>
    </r>
  </si>
  <si>
    <r>
      <t xml:space="preserve">ESTANDAR APROXIMADO DE PRODUCCIÓN </t>
    </r>
    <r>
      <rPr>
        <b/>
        <sz val="36"/>
        <color rgb="FFC00000"/>
        <rFont val="Arial Narrow"/>
        <family val="2"/>
      </rPr>
      <t xml:space="preserve">MENSUAL </t>
    </r>
    <r>
      <rPr>
        <b/>
        <sz val="36"/>
        <color theme="1"/>
        <rFont val="Arial Narrow"/>
        <family val="2"/>
      </rPr>
      <t>IDEAL</t>
    </r>
  </si>
  <si>
    <t>PRODUCCIÓN  MENSUAL</t>
  </si>
  <si>
    <t>ENERO - DICIEMBRE 2022</t>
  </si>
  <si>
    <t>DIFERENCIA</t>
  </si>
  <si>
    <t>PROYECCION DE PRODUCCIÓN  MENSUAL</t>
  </si>
  <si>
    <r>
      <t xml:space="preserve">ESTANDAR DE PRODUCCIÓN  </t>
    </r>
    <r>
      <rPr>
        <b/>
        <sz val="22"/>
        <color rgb="FFC00000"/>
        <rFont val="Arial Narrow"/>
        <family val="2"/>
      </rPr>
      <t xml:space="preserve">ANUAL </t>
    </r>
  </si>
  <si>
    <r>
      <t xml:space="preserve">ESTANDAR APROXIMADO DE PRODUCCIÓN </t>
    </r>
    <r>
      <rPr>
        <b/>
        <sz val="36"/>
        <color rgb="FFC00000"/>
        <rFont val="Arial Narrow"/>
        <family val="2"/>
      </rPr>
      <t>IDEAL ACUMULADO</t>
    </r>
  </si>
  <si>
    <r>
      <t xml:space="preserve">ESTANDAR APROXIMADO DE PRODUCCIÓN </t>
    </r>
    <r>
      <rPr>
        <b/>
        <sz val="36"/>
        <color rgb="FFC00000"/>
        <rFont val="Arial Narrow"/>
        <family val="2"/>
      </rPr>
      <t xml:space="preserve">MENSUAL </t>
    </r>
  </si>
  <si>
    <t>PRODUCCIÓN  MENSUAL REAL</t>
  </si>
  <si>
    <t>JUZGADO PENAL UNIPERSONAL DE CONCEPCION (PROC. INMEDIATOS) (PROC. COMUNES)</t>
  </si>
  <si>
    <t>6° JUZGADO DE INVESTIGACIÓN PREPARATORIA DE HUANCAYO (PROC. COMUNES)</t>
  </si>
  <si>
    <t>7° JUZGADO DE INVESTIGACIÓN PREPARATORIA DE HUANCAYO (PROC. COMUNES)</t>
  </si>
  <si>
    <t>8° JUZGADO DE INVESTIGACIÓN PREPARATORIA SUPRAPROVINCIAL ESPECIALIZADO EN DELITO DE CORRUPCION DE FUNCIONARIOS - HUANCAYO</t>
  </si>
  <si>
    <t>4°JUZGADO CIVIL DE HUANCAYO</t>
  </si>
  <si>
    <t>% AVANCE ALCANZADO A SETIEMBRE</t>
  </si>
  <si>
    <t>BALDEON SANABRIA MIGUEL SETIEMBRER (S)</t>
  </si>
  <si>
    <t>BARRIOS MORALES LUZ MARIBEL (S)</t>
  </si>
  <si>
    <t>JUZGADO DE PAZ LETRADO DE PAMPAS</t>
  </si>
  <si>
    <t>JUZGADO CIVIL TRANSITORIO</t>
  </si>
  <si>
    <t>QUISPE VILCAPOMA RICHARTH (T)</t>
  </si>
  <si>
    <t>2° JUZGADO PENAL UNIPERSONAL DE TARMA  (PROC. INMEDIATOS) (PROC. COMUNES)</t>
  </si>
  <si>
    <t>3° JUZGADO PENAL UNIPERSONAL DE TARMA  (PROC. INMEDIATOS) (PROC. COMUNES)</t>
  </si>
  <si>
    <t>4° JUZGADO PENAL UNIPERSONAL DE TARMA  (PROC. INMEDIATOS) (PROC. COMUNES)</t>
  </si>
  <si>
    <t>CACHAY ROJAS MARIA DOLORES (T)</t>
  </si>
  <si>
    <t>TENDENCIA DE PRODUCCIÓN MENSUAL - SETIEMBRE 2022</t>
  </si>
  <si>
    <t>ENERO - SETIEMBRE 2022</t>
  </si>
  <si>
    <t>TENDENCIA DE PRODUCCIÓN MENSUAL  DE ORGANOS PENALES- SETIEMBRE 2022</t>
  </si>
  <si>
    <t>AGOSTO</t>
  </si>
  <si>
    <t>INGRESOS AL 31.10.2022</t>
  </si>
  <si>
    <t>CARGA PROCESAL AL 31.10.2022</t>
  </si>
  <si>
    <t>PRODUCCIÓN AL 31.10.2022</t>
  </si>
  <si>
    <t>OTROS EGRESOS AL  31.10.2022</t>
  </si>
  <si>
    <t xml:space="preserve"> A NOVIEMBRE</t>
  </si>
  <si>
    <t>URIBE MORAN MIGUEL ANGEL (S)</t>
  </si>
  <si>
    <t>CORZO HINOJOSA SAUL YUNISHIRO (S)</t>
  </si>
  <si>
    <t>RAMOS REYMUNDO ROSSANNA (P)</t>
  </si>
  <si>
    <t>BAZAN ESCALANTE JENNY MARIBEL (T)</t>
  </si>
  <si>
    <t xml:space="preserve"> LANDEO ALVAREZ FERNAN OLAVO(P)</t>
  </si>
  <si>
    <t>MUÑOZ BETETTA  LIZZ FABIOLA (S)</t>
  </si>
  <si>
    <t xml:space="preserve">CARGA PROCESAL PENDIENTE  31.10.2022 (CENTRALIZACIÓN SIJ -FEE) </t>
  </si>
  <si>
    <t>PRODUC. ACUM. A OCTUBRE 2022</t>
  </si>
  <si>
    <t>% AVANCE ALCANZADO A OCTUBRE</t>
  </si>
  <si>
    <t>1°JUZGADO DE INVESTIGACIÓN PREPARATORIA DE JAUJA (FLAGRANCIA INMEDIATO) (PROC. COMUNES)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</si>
</sst>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#,##0"/>
    <numFmt numFmtId="165" formatCode="0.0%"/>
    <numFmt numFmtId="166" formatCode="0.0"/>
  </numFmts>
  <fonts count="80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22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color theme="1"/>
      <name val="Arial Narrow"/>
      <family val="2"/>
    </font>
    <font>
      <b/>
      <sz val="22"/>
      <name val="Arial Narrow"/>
      <family val="2"/>
    </font>
    <font>
      <b/>
      <sz val="24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22"/>
      <color theme="1"/>
      <name val="Arial Narrow"/>
      <family val="2"/>
    </font>
    <font>
      <sz val="22"/>
      <name val="Arial Narrow"/>
      <family val="2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b/>
      <sz val="22"/>
      <color theme="0"/>
      <name val="Arial Narrow"/>
      <family val="2"/>
    </font>
    <font>
      <sz val="22"/>
      <color rgb="FFFF0000"/>
      <name val="Arial Narrow"/>
      <family val="2"/>
    </font>
    <font>
      <b/>
      <sz val="26"/>
      <color theme="1"/>
      <name val="Arial Narrow"/>
      <family val="2"/>
    </font>
    <font>
      <b/>
      <sz val="26"/>
      <name val="Arial Narrow"/>
      <family val="2"/>
    </font>
    <font>
      <b/>
      <sz val="72"/>
      <name val="Arial Narrow"/>
      <family val="2"/>
    </font>
    <font>
      <b/>
      <sz val="24"/>
      <name val="Arial Narrow"/>
      <family val="2"/>
    </font>
    <font>
      <b/>
      <sz val="22"/>
      <color rgb="FFC00000"/>
      <name val="Arial Narrow"/>
      <family val="2"/>
    </font>
    <font>
      <b/>
      <sz val="22"/>
      <color rgb="FFFF0000"/>
      <name val="Arial Narrow"/>
      <family val="2"/>
    </font>
    <font>
      <b/>
      <sz val="24"/>
      <color rgb="FFC00000"/>
      <name val="Arial Narrow"/>
      <family val="2"/>
    </font>
    <font>
      <sz val="22"/>
      <color theme="8" tint="-0.499984740745262"/>
      <name val="Arial Narrow"/>
      <family val="2"/>
    </font>
    <font>
      <b/>
      <sz val="36"/>
      <color theme="0"/>
      <name val="Arial Narrow"/>
      <family val="2"/>
    </font>
    <font>
      <sz val="22"/>
      <color theme="1"/>
      <name val="Calibri"/>
      <family val="2"/>
    </font>
    <font>
      <b/>
      <sz val="72"/>
      <color theme="8" tint="-0.499984740745262"/>
      <name val="Arial Narrow"/>
      <family val="2"/>
    </font>
    <font>
      <b/>
      <sz val="16"/>
      <color theme="8" tint="-0.499984740745262"/>
      <name val="Arial Narrow"/>
      <family val="2"/>
    </font>
    <font>
      <sz val="16"/>
      <color theme="8" tint="-0.499984740745262"/>
      <name val="Arial Narrow"/>
      <family val="2"/>
    </font>
    <font>
      <b/>
      <sz val="20"/>
      <color rgb="FFC00000"/>
      <name val="Arial Narrow"/>
      <family val="2"/>
    </font>
    <font>
      <b/>
      <sz val="20"/>
      <color theme="8" tint="-0.499984740745262"/>
      <name val="Arial Narrow"/>
      <family val="2"/>
    </font>
    <font>
      <b/>
      <sz val="36"/>
      <color theme="1"/>
      <name val="Arial Narrow"/>
      <family val="2"/>
    </font>
    <font>
      <b/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theme="1"/>
      <name val="Arial Narrow"/>
      <family val="2"/>
    </font>
    <font>
      <b/>
      <sz val="22"/>
      <color rgb="FF00B050"/>
      <name val="Arial Narrow"/>
      <family val="2"/>
    </font>
    <font>
      <b/>
      <sz val="22"/>
      <color theme="7"/>
      <name val="Arial Narrow"/>
      <family val="2"/>
    </font>
    <font>
      <b/>
      <sz val="72"/>
      <color rgb="FFC00000"/>
      <name val="Arial Narrow"/>
      <family val="2"/>
    </font>
    <font>
      <sz val="18"/>
      <color rgb="FFC00000"/>
      <name val="Arial Narrow"/>
      <family val="2"/>
    </font>
    <font>
      <sz val="14"/>
      <color rgb="FFC00000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36"/>
      <color rgb="FFC00000"/>
      <name val="Arial Narrow"/>
      <family val="2"/>
    </font>
    <font>
      <b/>
      <sz val="48"/>
      <color rgb="FFC00000"/>
      <name val="Arial Narrow"/>
      <family val="2"/>
    </font>
    <font>
      <b/>
      <sz val="26"/>
      <color rgb="FFA40000"/>
      <name val="Arial Narrow"/>
      <family val="2"/>
    </font>
    <font>
      <sz val="20"/>
      <name val="Arial Narrow"/>
      <family val="2"/>
    </font>
    <font>
      <sz val="26"/>
      <name val="Arial Narrow"/>
      <family val="2"/>
    </font>
    <font>
      <b/>
      <sz val="26"/>
      <color rgb="FFC00000"/>
      <name val="Arial Narrow"/>
      <family val="2"/>
    </font>
    <font>
      <sz val="14"/>
      <color theme="1"/>
      <name val="Arial Narrow"/>
      <family val="2"/>
    </font>
    <font>
      <b/>
      <sz val="36"/>
      <name val="Arial Narrow"/>
      <family val="2"/>
    </font>
    <font>
      <sz val="26"/>
      <color rgb="FFC00000"/>
      <name val="Arial Narrow"/>
      <family val="2"/>
    </font>
    <font>
      <sz val="14"/>
      <color rgb="FFC00000"/>
      <name val="Arial Narrow"/>
      <family val="2"/>
    </font>
    <font>
      <b/>
      <sz val="42"/>
      <color rgb="FF002060"/>
      <name val="Arial Narrow"/>
      <family val="2"/>
    </font>
    <font>
      <b/>
      <sz val="36"/>
      <color rgb="FF002060"/>
      <name val="Arial Narrow"/>
      <family val="2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Arial Narrow"/>
      <family val="2"/>
    </font>
    <font>
      <sz val="18"/>
      <name val="Arial Narrow"/>
      <family val="2"/>
    </font>
    <font>
      <sz val="14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002060"/>
      <name val="Arial Narrow"/>
      <family val="2"/>
    </font>
    <font>
      <b/>
      <sz val="48"/>
      <color rgb="FF00B050"/>
      <name val="Arial Narrow"/>
      <family val="2"/>
    </font>
    <font>
      <sz val="36"/>
      <color theme="1"/>
      <name val="Arial Narrow"/>
      <family val="2"/>
    </font>
    <font>
      <b/>
      <sz val="36"/>
      <color theme="7" tint="-0.249977111117893"/>
      <name val="Arial Narrow"/>
      <family val="2"/>
    </font>
    <font>
      <sz val="20"/>
      <color rgb="FFFF0000"/>
      <name val="Arial Narrow"/>
      <family val="2"/>
    </font>
    <font>
      <b/>
      <sz val="145"/>
      <color theme="0"/>
      <name val="Arial Narrow"/>
      <family val="2"/>
    </font>
    <font>
      <sz val="145"/>
      <color theme="0"/>
      <name val="Arial Narrow"/>
      <family val="2"/>
    </font>
    <font>
      <sz val="26"/>
      <color rgb="FFFF0000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F7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81">
    <border>
      <left/>
      <right/>
      <top/>
      <bottom/>
      <diagonal/>
    </border>
    <border>
      <left style="double">
        <color theme="8" tint="-0.499984740745262"/>
      </left>
      <right/>
      <top style="double">
        <color theme="8" tint="-0.499984740745262"/>
      </top>
      <bottom style="thin">
        <color theme="8" tint="-0.499984740745262"/>
      </bottom>
      <diagonal/>
    </border>
    <border>
      <left style="double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double">
        <color rgb="FF0070C0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4" tint="-0.499984740745262"/>
      </top>
      <bottom style="double">
        <color rgb="FF0070C0"/>
      </bottom>
      <diagonal/>
    </border>
    <border>
      <left style="thin">
        <color theme="8" tint="-0.499984740745262"/>
      </left>
      <right style="double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4" tint="-0.499984740745262"/>
      </top>
      <bottom/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4" tint="-0.499984740745262"/>
      </top>
      <bottom/>
      <diagonal/>
    </border>
    <border>
      <left style="double">
        <color theme="4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/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thin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/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-0.499984740745262"/>
      </top>
      <bottom style="double">
        <color rgb="FF0070C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double">
        <color rgb="FF0070C0"/>
      </left>
      <right style="medium">
        <color rgb="FF0070C0"/>
      </right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medium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/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double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8" tint="-0.499984740745262"/>
      </top>
      <bottom style="double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4" tint="-0.499984740745262"/>
      </top>
      <bottom style="double">
        <color rgb="FF0070C0"/>
      </bottom>
      <diagonal/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rgb="FF0070C0"/>
      </top>
      <bottom style="thin">
        <color theme="4" tint="-0.499984740745262"/>
      </bottom>
      <diagonal/>
    </border>
    <border>
      <left style="double">
        <color theme="4" tint="-0.499984740745262"/>
      </left>
      <right style="double">
        <color theme="4" tint="-0.499984740745262"/>
      </right>
      <top/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/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/>
      <bottom style="thin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/>
      <top/>
      <bottom style="thin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double">
        <color theme="8" tint="-0.499984740745262"/>
      </right>
      <top/>
      <bottom style="thin">
        <color theme="8" tint="-0.499984740745262"/>
      </bottom>
      <diagonal/>
    </border>
    <border>
      <left style="double">
        <color theme="8" tint="-0.499984740745262"/>
      </left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4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medium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n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ck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ck">
        <color theme="2" tint="-0.499984740745262"/>
      </right>
      <top/>
      <bottom/>
      <diagonal/>
    </border>
    <border>
      <left style="thick">
        <color theme="2" tint="-0.499984740745262"/>
      </left>
      <right style="medium">
        <color theme="2" tint="-0.499984740745262"/>
      </right>
      <top style="thick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thick">
        <color theme="2" tint="-0.499984740745262"/>
      </top>
      <bottom/>
      <diagonal/>
    </border>
    <border>
      <left style="medium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 style="thick">
        <color theme="2" tint="-0.499984740745262"/>
      </left>
      <right/>
      <top style="thick">
        <color theme="2" tint="-0.499984740745262"/>
      </top>
      <bottom/>
      <diagonal/>
    </border>
    <border>
      <left/>
      <right/>
      <top style="thick">
        <color theme="2" tint="-0.499984740745262"/>
      </top>
      <bottom/>
      <diagonal/>
    </border>
    <border>
      <left/>
      <right style="thick">
        <color theme="2" tint="-0.499984740745262"/>
      </right>
      <top style="thick">
        <color theme="2" tint="-0.499984740745262"/>
      </top>
      <bottom/>
      <diagonal/>
    </border>
    <border>
      <left style="thick">
        <color theme="2" tint="-0.499984740745262"/>
      </left>
      <right/>
      <top style="thick">
        <color theme="2" tint="-0.499984740745262"/>
      </top>
      <bottom style="thick">
        <color theme="2" tint="-0.499984740745262"/>
      </bottom>
      <diagonal/>
    </border>
    <border>
      <left/>
      <right/>
      <top style="thick">
        <color theme="2" tint="-0.499984740745262"/>
      </top>
      <bottom style="thick">
        <color theme="2" tint="-0.499984740745262"/>
      </bottom>
      <diagonal/>
    </border>
    <border>
      <left/>
      <right style="thick">
        <color theme="2" tint="-0.499984740745262"/>
      </right>
      <top style="thick">
        <color theme="2" tint="-0.499984740745262"/>
      </top>
      <bottom style="thick">
        <color theme="2" tint="-0.499984740745262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 style="thick">
        <color theme="2" tint="-0.499984740745262"/>
      </left>
      <right style="thick">
        <color theme="2" tint="-0.499984740745262"/>
      </right>
      <top/>
      <bottom/>
      <diagonal/>
    </border>
    <border>
      <left style="thick">
        <color theme="2" tint="-0.499984740745262"/>
      </left>
      <right/>
      <top style="thick">
        <color theme="2" tint="-0.499984740745262"/>
      </top>
      <bottom style="thin">
        <color theme="2" tint="-0.499984740745262"/>
      </bottom>
      <diagonal/>
    </border>
    <border>
      <left/>
      <right/>
      <top style="thick">
        <color theme="2" tint="-0.499984740745262"/>
      </top>
      <bottom style="thin">
        <color theme="2" tint="-0.499984740745262"/>
      </bottom>
      <diagonal/>
    </border>
    <border>
      <left/>
      <right style="thick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thick">
        <color theme="2" tint="-0.499984740745262"/>
      </right>
      <top/>
      <bottom/>
      <diagonal/>
    </border>
    <border>
      <left style="thick">
        <color theme="2" tint="-0.499984740745262"/>
      </left>
      <right/>
      <top/>
      <bottom style="thick">
        <color theme="2" tint="-0.499984740745262"/>
      </bottom>
      <diagonal/>
    </border>
    <border>
      <left/>
      <right/>
      <top/>
      <bottom style="thick">
        <color theme="2" tint="-0.499984740745262"/>
      </bottom>
      <diagonal/>
    </border>
    <border>
      <left/>
      <right style="thick">
        <color theme="2" tint="-0.499984740745262"/>
      </right>
      <top/>
      <bottom style="thick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ck">
        <color theme="2" tint="-0.499984740745262"/>
      </top>
      <bottom style="thick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ck">
        <color theme="2" tint="-0.499984740745262"/>
      </top>
      <bottom style="thick">
        <color theme="2" tint="-0.499984740745262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 style="thick">
        <color theme="2" tint="-0.499984740745262"/>
      </bottom>
      <diagonal/>
    </border>
    <border>
      <left style="thick">
        <color theme="2" tint="-0.499984740745262"/>
      </left>
      <right/>
      <top style="thin">
        <color theme="2" tint="-0.499984740745262"/>
      </top>
      <bottom style="thick">
        <color theme="2" tint="-0.499984740745262"/>
      </bottom>
      <diagonal/>
    </border>
    <border>
      <left/>
      <right/>
      <top style="thin">
        <color theme="2" tint="-0.499984740745262"/>
      </top>
      <bottom style="thick">
        <color theme="2" tint="-0.499984740745262"/>
      </bottom>
      <diagonal/>
    </border>
    <border>
      <left/>
      <right style="thick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 style="thick">
        <color theme="2" tint="-0.499984740745262"/>
      </left>
      <right style="medium">
        <color theme="2" tint="-0.499984740745262"/>
      </right>
      <top/>
      <bottom style="thick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thick">
        <color theme="2" tint="-0.499984740745262"/>
      </bottom>
      <diagonal/>
    </border>
    <border>
      <left style="medium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 style="thin">
        <color theme="2" tint="-0.499984740745262"/>
      </left>
      <right style="thick">
        <color theme="2" tint="-0.499984740745262"/>
      </right>
      <top style="thick">
        <color theme="2" tint="-0.499984740745262"/>
      </top>
      <bottom style="thick">
        <color theme="2" tint="-0.499984740745262"/>
      </bottom>
      <diagonal/>
    </border>
    <border>
      <left style="thick">
        <color theme="2" tint="-0.499984740745262"/>
      </left>
      <right style="medium">
        <color theme="2" tint="-0.499984740745262"/>
      </right>
      <top style="thick">
        <color theme="2" tint="-0.499984740745262"/>
      </top>
      <bottom style="thick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ck">
        <color theme="2" tint="-0.499984740745262"/>
      </top>
      <bottom style="thick">
        <color theme="2" tint="-0.499984740745262"/>
      </bottom>
      <diagonal/>
    </border>
    <border>
      <left style="medium">
        <color theme="2" tint="-0.499984740745262"/>
      </left>
      <right style="thick">
        <color theme="2" tint="-0.499984740745262"/>
      </right>
      <top style="thick">
        <color theme="2" tint="-0.499984740745262"/>
      </top>
      <bottom style="thick">
        <color theme="2" tint="-0.499984740745262"/>
      </bottom>
      <diagonal/>
    </border>
    <border>
      <left style="medium">
        <color theme="2" tint="-0.499984740745262"/>
      </left>
      <right/>
      <top style="thick">
        <color theme="2" tint="-0.499984740745262"/>
      </top>
      <bottom style="thick">
        <color theme="2" tint="-0.499984740745262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medium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ck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n">
        <color theme="2" tint="-0.499984740745262"/>
      </bottom>
      <diagonal/>
    </border>
    <border>
      <left style="thick">
        <color theme="2" tint="-0.499984740745262"/>
      </left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ck">
        <color theme="2" tint="-0.499984740745262"/>
      </bottom>
      <diagonal/>
    </border>
    <border>
      <left style="thick">
        <color theme="2" tint="-0.499984740745262"/>
      </left>
      <right style="thick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ck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 style="thin">
        <color theme="2" tint="-0.499984740745262"/>
      </left>
      <right style="thick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 style="thin">
        <color theme="2" tint="-0.499984740745262"/>
      </left>
      <right style="thick">
        <color theme="2" tint="-0.499984740745262"/>
      </right>
      <top/>
      <bottom style="thin">
        <color theme="2" tint="-0.499984740745262"/>
      </bottom>
      <diagonal/>
    </border>
    <border>
      <left style="thick">
        <color theme="2" tint="-0.499984740745262"/>
      </left>
      <right style="thick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 style="thin">
        <color theme="2" tint="-0.499984740745262"/>
      </left>
      <right style="thick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medium">
        <color theme="2" tint="-0.499984740745262"/>
      </right>
      <top style="thin">
        <color theme="2" tint="-0.499984740745262"/>
      </top>
      <bottom/>
      <diagonal/>
    </border>
    <border>
      <left style="medium">
        <color theme="2" tint="-0.499984740745262"/>
      </left>
      <right style="thick">
        <color theme="2" tint="-0.499984740745262"/>
      </right>
      <top style="thin">
        <color theme="2" tint="-0.499984740745262"/>
      </top>
      <bottom/>
      <diagonal/>
    </border>
    <border>
      <left style="thick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 style="medium">
        <color theme="2" tint="-0.499984740745262"/>
      </left>
      <right style="thick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/>
      <bottom style="thick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ck">
        <color theme="2" tint="-0.499984740745262"/>
      </bottom>
      <diagonal/>
    </border>
    <border>
      <left style="thin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 style="double">
        <color rgb="FF0070C0"/>
      </left>
      <right style="double">
        <color rgb="FF0070C0"/>
      </right>
      <top/>
      <bottom style="thin">
        <color rgb="FF0070C0"/>
      </bottom>
      <diagonal/>
    </border>
    <border>
      <left style="medium">
        <color theme="4" tint="-0.499984740745262"/>
      </left>
      <right style="thick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medium">
        <color theme="4" tint="-0.499984740745262"/>
      </left>
      <right style="thick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4" tint="-0.499984740745262"/>
      </left>
      <right style="thick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ck">
        <color theme="2" tint="-0.499984740745262"/>
      </left>
      <right style="thin">
        <color theme="2" tint="-0.499984740745262"/>
      </right>
      <top style="thick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ck">
        <color theme="2" tint="-0.499984740745262"/>
      </top>
      <bottom/>
      <diagonal/>
    </border>
    <border>
      <left style="thin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 style="thin">
        <color theme="2" tint="-0.499984740745262"/>
      </left>
      <right style="thick">
        <color theme="2" tint="-0.499984740745262"/>
      </right>
      <top/>
      <bottom/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ck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thick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4">
    <xf numFmtId="0" fontId="0" fillId="0" borderId="0"/>
    <xf numFmtId="164" fontId="12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673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3" fillId="0" borderId="0" xfId="1" applyFont="1" applyAlignment="1">
      <alignment horizontal="center" vertical="center"/>
    </xf>
    <xf numFmtId="164" fontId="14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16" fillId="4" borderId="4" xfId="0" applyNumberFormat="1" applyFont="1" applyFill="1" applyBorder="1" applyAlignment="1">
      <alignment horizontal="center" vertical="center"/>
    </xf>
    <xf numFmtId="1" fontId="25" fillId="6" borderId="4" xfId="0" applyNumberFormat="1" applyFont="1" applyFill="1" applyBorder="1" applyAlignment="1">
      <alignment horizontal="center" vertical="center"/>
    </xf>
    <xf numFmtId="1" fontId="6" fillId="6" borderId="4" xfId="0" applyNumberFormat="1" applyFont="1" applyFill="1" applyBorder="1" applyAlignment="1">
      <alignment horizontal="center" vertical="center"/>
    </xf>
    <xf numFmtId="1" fontId="6" fillId="6" borderId="9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1" fontId="17" fillId="4" borderId="4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1" fontId="25" fillId="6" borderId="9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/>
    </xf>
    <xf numFmtId="1" fontId="23" fillId="2" borderId="6" xfId="0" applyNumberFormat="1" applyFont="1" applyFill="1" applyBorder="1" applyAlignment="1">
      <alignment horizontal="center" vertical="center"/>
    </xf>
    <xf numFmtId="1" fontId="23" fillId="2" borderId="7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1" fontId="2" fillId="7" borderId="5" xfId="0" applyNumberFormat="1" applyFont="1" applyFill="1" applyBorder="1" applyAlignment="1">
      <alignment horizontal="center" vertical="center"/>
    </xf>
    <xf numFmtId="1" fontId="16" fillId="7" borderId="6" xfId="0" applyNumberFormat="1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1" fontId="17" fillId="7" borderId="6" xfId="0" applyNumberFormat="1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1" fontId="16" fillId="4" borderId="8" xfId="0" applyNumberFormat="1" applyFont="1" applyFill="1" applyBorder="1" applyAlignment="1">
      <alignment horizontal="center" vertical="center"/>
    </xf>
    <xf numFmtId="1" fontId="17" fillId="4" borderId="8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1" fontId="6" fillId="6" borderId="6" xfId="0" applyNumberFormat="1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" vertical="center"/>
    </xf>
    <xf numFmtId="1" fontId="6" fillId="6" borderId="7" xfId="0" applyNumberFormat="1" applyFont="1" applyFill="1" applyBorder="1" applyAlignment="1">
      <alignment horizontal="center" vertical="center"/>
    </xf>
    <xf numFmtId="1" fontId="17" fillId="4" borderId="6" xfId="0" applyNumberFormat="1" applyFont="1" applyFill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1" fontId="25" fillId="6" borderId="6" xfId="0" applyNumberFormat="1" applyFont="1" applyFill="1" applyBorder="1" applyAlignment="1">
      <alignment horizontal="center" vertical="center"/>
    </xf>
    <xf numFmtId="1" fontId="25" fillId="6" borderId="7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1" fontId="16" fillId="7" borderId="5" xfId="0" applyNumberFormat="1" applyFont="1" applyFill="1" applyBorder="1" applyAlignment="1">
      <alignment horizontal="center" vertical="center"/>
    </xf>
    <xf numFmtId="1" fontId="6" fillId="12" borderId="6" xfId="0" applyNumberFormat="1" applyFont="1" applyFill="1" applyBorder="1" applyAlignment="1">
      <alignment horizontal="center" vertical="center"/>
    </xf>
    <xf numFmtId="1" fontId="6" fillId="12" borderId="7" xfId="0" applyNumberFormat="1" applyFont="1" applyFill="1" applyBorder="1" applyAlignment="1">
      <alignment horizontal="center" vertical="center"/>
    </xf>
    <xf numFmtId="1" fontId="17" fillId="7" borderId="5" xfId="0" applyNumberFormat="1" applyFont="1" applyFill="1" applyBorder="1" applyAlignment="1">
      <alignment horizontal="center" vertical="center"/>
    </xf>
    <xf numFmtId="1" fontId="25" fillId="12" borderId="7" xfId="0" applyNumberFormat="1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165" fontId="16" fillId="2" borderId="6" xfId="2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1" fontId="16" fillId="7" borderId="23" xfId="0" applyNumberFormat="1" applyFont="1" applyFill="1" applyBorder="1" applyAlignment="1">
      <alignment horizontal="center" vertical="center"/>
    </xf>
    <xf numFmtId="1" fontId="22" fillId="6" borderId="26" xfId="0" applyNumberFormat="1" applyFont="1" applyFill="1" applyBorder="1" applyAlignment="1">
      <alignment horizontal="center" vertical="center"/>
    </xf>
    <xf numFmtId="1" fontId="22" fillId="6" borderId="15" xfId="0" applyNumberFormat="1" applyFont="1" applyFill="1" applyBorder="1" applyAlignment="1">
      <alignment horizontal="center" vertical="center"/>
    </xf>
    <xf numFmtId="1" fontId="23" fillId="6" borderId="15" xfId="0" applyNumberFormat="1" applyFont="1" applyFill="1" applyBorder="1" applyAlignment="1">
      <alignment horizontal="center" vertical="center"/>
    </xf>
    <xf numFmtId="1" fontId="22" fillId="6" borderId="16" xfId="0" applyNumberFormat="1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1" fontId="2" fillId="7" borderId="31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1" fontId="16" fillId="7" borderId="32" xfId="0" applyNumberFormat="1" applyFont="1" applyFill="1" applyBorder="1" applyAlignment="1">
      <alignment horizontal="center" vertical="center"/>
    </xf>
    <xf numFmtId="0" fontId="16" fillId="7" borderId="32" xfId="0" applyFont="1" applyFill="1" applyBorder="1" applyAlignment="1">
      <alignment horizontal="center" vertical="center" wrapText="1"/>
    </xf>
    <xf numFmtId="1" fontId="2" fillId="7" borderId="33" xfId="0" applyNumberFormat="1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1" fontId="16" fillId="7" borderId="34" xfId="0" applyNumberFormat="1" applyFont="1" applyFill="1" applyBorder="1" applyAlignment="1">
      <alignment horizontal="center" vertical="center"/>
    </xf>
    <xf numFmtId="0" fontId="16" fillId="7" borderId="3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16" fillId="7" borderId="34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1" fontId="17" fillId="7" borderId="34" xfId="0" applyNumberFormat="1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center" vertical="center" wrapText="1"/>
    </xf>
    <xf numFmtId="1" fontId="2" fillId="7" borderId="35" xfId="0" applyNumberFormat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1" fontId="17" fillId="7" borderId="36" xfId="0" applyNumberFormat="1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1" fontId="6" fillId="7" borderId="37" xfId="0" applyNumberFormat="1" applyFont="1" applyFill="1" applyBorder="1" applyAlignment="1">
      <alignment horizontal="center" vertical="center"/>
    </xf>
    <xf numFmtId="1" fontId="6" fillId="7" borderId="38" xfId="0" applyNumberFormat="1" applyFont="1" applyFill="1" applyBorder="1" applyAlignment="1">
      <alignment horizontal="center" vertical="center"/>
    </xf>
    <xf numFmtId="1" fontId="6" fillId="7" borderId="39" xfId="0" applyNumberFormat="1" applyFont="1" applyFill="1" applyBorder="1" applyAlignment="1">
      <alignment horizontal="center" vertical="center"/>
    </xf>
    <xf numFmtId="1" fontId="16" fillId="4" borderId="31" xfId="0" applyNumberFormat="1" applyFont="1" applyFill="1" applyBorder="1" applyAlignment="1">
      <alignment horizontal="center" vertical="center"/>
    </xf>
    <xf numFmtId="1" fontId="16" fillId="4" borderId="32" xfId="0" applyNumberFormat="1" applyFont="1" applyFill="1" applyBorder="1" applyAlignment="1">
      <alignment horizontal="center" vertical="center"/>
    </xf>
    <xf numFmtId="1" fontId="6" fillId="6" borderId="40" xfId="0" applyNumberFormat="1" applyFont="1" applyFill="1" applyBorder="1" applyAlignment="1">
      <alignment horizontal="center" vertical="center"/>
    </xf>
    <xf numFmtId="1" fontId="16" fillId="4" borderId="33" xfId="0" applyNumberFormat="1" applyFont="1" applyFill="1" applyBorder="1" applyAlignment="1">
      <alignment horizontal="center" vertical="center"/>
    </xf>
    <xf numFmtId="1" fontId="16" fillId="4" borderId="34" xfId="0" applyNumberFormat="1" applyFont="1" applyFill="1" applyBorder="1" applyAlignment="1">
      <alignment horizontal="center" vertical="center"/>
    </xf>
    <xf numFmtId="1" fontId="6" fillId="6" borderId="41" xfId="0" applyNumberFormat="1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1" fontId="17" fillId="4" borderId="33" xfId="0" applyNumberFormat="1" applyFont="1" applyFill="1" applyBorder="1" applyAlignment="1">
      <alignment horizontal="center" vertical="center"/>
    </xf>
    <xf numFmtId="1" fontId="17" fillId="4" borderId="34" xfId="0" applyNumberFormat="1" applyFont="1" applyFill="1" applyBorder="1" applyAlignment="1">
      <alignment horizontal="center" vertical="center"/>
    </xf>
    <xf numFmtId="1" fontId="25" fillId="6" borderId="41" xfId="0" applyNumberFormat="1" applyFont="1" applyFill="1" applyBorder="1" applyAlignment="1">
      <alignment horizontal="center" vertical="center"/>
    </xf>
    <xf numFmtId="1" fontId="17" fillId="4" borderId="35" xfId="0" applyNumberFormat="1" applyFont="1" applyFill="1" applyBorder="1" applyAlignment="1">
      <alignment horizontal="center" vertical="center"/>
    </xf>
    <xf numFmtId="1" fontId="17" fillId="4" borderId="36" xfId="0" applyNumberFormat="1" applyFont="1" applyFill="1" applyBorder="1" applyAlignment="1">
      <alignment horizontal="center" vertical="center"/>
    </xf>
    <xf numFmtId="1" fontId="25" fillId="6" borderId="42" xfId="0" applyNumberFormat="1" applyFont="1" applyFill="1" applyBorder="1" applyAlignment="1">
      <alignment horizontal="center" vertical="center"/>
    </xf>
    <xf numFmtId="1" fontId="23" fillId="2" borderId="32" xfId="0" applyNumberFormat="1" applyFont="1" applyFill="1" applyBorder="1" applyAlignment="1">
      <alignment horizontal="center" vertical="center"/>
    </xf>
    <xf numFmtId="1" fontId="23" fillId="2" borderId="34" xfId="0" applyNumberFormat="1" applyFont="1" applyFill="1" applyBorder="1" applyAlignment="1">
      <alignment horizontal="center" vertical="center"/>
    </xf>
    <xf numFmtId="1" fontId="23" fillId="2" borderId="36" xfId="0" applyNumberFormat="1" applyFont="1" applyFill="1" applyBorder="1" applyAlignment="1">
      <alignment horizontal="center" vertical="center"/>
    </xf>
    <xf numFmtId="1" fontId="16" fillId="0" borderId="31" xfId="0" applyNumberFormat="1" applyFont="1" applyBorder="1" applyAlignment="1">
      <alignment horizontal="center" vertical="center"/>
    </xf>
    <xf numFmtId="1" fontId="16" fillId="0" borderId="32" xfId="0" applyNumberFormat="1" applyFont="1" applyBorder="1" applyAlignment="1">
      <alignment horizontal="center" vertical="center"/>
    </xf>
    <xf numFmtId="1" fontId="16" fillId="0" borderId="33" xfId="0" applyNumberFormat="1" applyFont="1" applyBorder="1" applyAlignment="1">
      <alignment horizontal="center" vertical="center"/>
    </xf>
    <xf numFmtId="1" fontId="16" fillId="0" borderId="34" xfId="0" applyNumberFormat="1" applyFont="1" applyBorder="1" applyAlignment="1">
      <alignment horizontal="center" vertical="center"/>
    </xf>
    <xf numFmtId="1" fontId="17" fillId="0" borderId="34" xfId="0" applyNumberFormat="1" applyFont="1" applyBorder="1" applyAlignment="1">
      <alignment horizontal="center" vertical="center"/>
    </xf>
    <xf numFmtId="1" fontId="16" fillId="0" borderId="35" xfId="0" applyNumberFormat="1" applyFont="1" applyBorder="1" applyAlignment="1">
      <alignment horizontal="center" vertical="center"/>
    </xf>
    <xf numFmtId="1" fontId="16" fillId="0" borderId="36" xfId="0" applyNumberFormat="1" applyFont="1" applyBorder="1" applyAlignment="1">
      <alignment horizontal="center" vertical="center"/>
    </xf>
    <xf numFmtId="1" fontId="16" fillId="7" borderId="31" xfId="0" applyNumberFormat="1" applyFont="1" applyFill="1" applyBorder="1" applyAlignment="1">
      <alignment horizontal="center" vertical="center"/>
    </xf>
    <xf numFmtId="1" fontId="17" fillId="7" borderId="32" xfId="0" applyNumberFormat="1" applyFont="1" applyFill="1" applyBorder="1" applyAlignment="1">
      <alignment horizontal="center" vertical="center"/>
    </xf>
    <xf numFmtId="1" fontId="16" fillId="7" borderId="33" xfId="0" applyNumberFormat="1" applyFont="1" applyFill="1" applyBorder="1" applyAlignment="1">
      <alignment horizontal="center" vertical="center"/>
    </xf>
    <xf numFmtId="0" fontId="16" fillId="7" borderId="33" xfId="0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center" vertical="center"/>
    </xf>
    <xf numFmtId="1" fontId="17" fillId="7" borderId="33" xfId="0" applyNumberFormat="1" applyFont="1" applyFill="1" applyBorder="1" applyAlignment="1">
      <alignment horizontal="center" vertical="center"/>
    </xf>
    <xf numFmtId="1" fontId="17" fillId="7" borderId="35" xfId="0" applyNumberFormat="1" applyFont="1" applyFill="1" applyBorder="1" applyAlignment="1">
      <alignment horizontal="center" vertical="center"/>
    </xf>
    <xf numFmtId="165" fontId="16" fillId="2" borderId="32" xfId="2" applyNumberFormat="1" applyFont="1" applyFill="1" applyBorder="1" applyAlignment="1">
      <alignment horizontal="center" vertical="center"/>
    </xf>
    <xf numFmtId="165" fontId="16" fillId="2" borderId="34" xfId="2" applyNumberFormat="1" applyFont="1" applyFill="1" applyBorder="1" applyAlignment="1">
      <alignment horizontal="center" vertical="center"/>
    </xf>
    <xf numFmtId="165" fontId="16" fillId="2" borderId="36" xfId="2" applyNumberFormat="1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165" fontId="16" fillId="2" borderId="52" xfId="2" applyNumberFormat="1" applyFont="1" applyFill="1" applyBorder="1" applyAlignment="1">
      <alignment horizontal="center" vertical="center"/>
    </xf>
    <xf numFmtId="165" fontId="16" fillId="2" borderId="53" xfId="2" applyNumberFormat="1" applyFont="1" applyFill="1" applyBorder="1" applyAlignment="1">
      <alignment horizontal="center" vertical="center"/>
    </xf>
    <xf numFmtId="165" fontId="16" fillId="2" borderId="54" xfId="2" applyNumberFormat="1" applyFont="1" applyFill="1" applyBorder="1" applyAlignment="1">
      <alignment horizontal="center" vertical="center"/>
    </xf>
    <xf numFmtId="165" fontId="16" fillId="2" borderId="55" xfId="2" applyNumberFormat="1" applyFont="1" applyFill="1" applyBorder="1" applyAlignment="1">
      <alignment horizontal="center" vertical="center"/>
    </xf>
    <xf numFmtId="10" fontId="16" fillId="2" borderId="52" xfId="2" applyNumberFormat="1" applyFont="1" applyFill="1" applyBorder="1" applyAlignment="1">
      <alignment horizontal="center" vertical="center"/>
    </xf>
    <xf numFmtId="0" fontId="16" fillId="4" borderId="56" xfId="0" applyFont="1" applyFill="1" applyBorder="1" applyAlignment="1">
      <alignment horizontal="center" vertical="center"/>
    </xf>
    <xf numFmtId="0" fontId="16" fillId="4" borderId="57" xfId="0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/>
    </xf>
    <xf numFmtId="165" fontId="16" fillId="2" borderId="59" xfId="2" applyNumberFormat="1" applyFont="1" applyFill="1" applyBorder="1" applyAlignment="1">
      <alignment horizontal="center" vertical="center"/>
    </xf>
    <xf numFmtId="0" fontId="29" fillId="0" borderId="60" xfId="0" applyFont="1" applyBorder="1" applyAlignment="1">
      <alignment horizontal="center" vertical="center" wrapText="1"/>
    </xf>
    <xf numFmtId="1" fontId="2" fillId="7" borderId="25" xfId="0" applyNumberFormat="1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1" fontId="6" fillId="7" borderId="24" xfId="0" applyNumberFormat="1" applyFont="1" applyFill="1" applyBorder="1" applyAlignment="1">
      <alignment horizontal="center" vertical="center"/>
    </xf>
    <xf numFmtId="1" fontId="16" fillId="4" borderId="61" xfId="0" applyNumberFormat="1" applyFont="1" applyFill="1" applyBorder="1" applyAlignment="1">
      <alignment horizontal="center" vertical="center"/>
    </xf>
    <xf numFmtId="1" fontId="16" fillId="4" borderId="62" xfId="0" applyNumberFormat="1" applyFont="1" applyFill="1" applyBorder="1" applyAlignment="1">
      <alignment horizontal="center" vertical="center"/>
    </xf>
    <xf numFmtId="1" fontId="25" fillId="6" borderId="62" xfId="0" applyNumberFormat="1" applyFont="1" applyFill="1" applyBorder="1" applyAlignment="1">
      <alignment horizontal="center" vertical="center"/>
    </xf>
    <xf numFmtId="1" fontId="6" fillId="6" borderId="62" xfId="0" applyNumberFormat="1" applyFont="1" applyFill="1" applyBorder="1" applyAlignment="1">
      <alignment horizontal="center" vertical="center"/>
    </xf>
    <xf numFmtId="1" fontId="6" fillId="6" borderId="63" xfId="0" applyNumberFormat="1" applyFont="1" applyFill="1" applyBorder="1" applyAlignment="1">
      <alignment horizontal="center" vertical="center"/>
    </xf>
    <xf numFmtId="1" fontId="23" fillId="2" borderId="25" xfId="0" applyNumberFormat="1" applyFont="1" applyFill="1" applyBorder="1" applyAlignment="1">
      <alignment horizontal="center" vertical="center"/>
    </xf>
    <xf numFmtId="1" fontId="23" fillId="2" borderId="23" xfId="0" applyNumberFormat="1" applyFont="1" applyFill="1" applyBorder="1" applyAlignment="1">
      <alignment horizontal="center" vertical="center"/>
    </xf>
    <xf numFmtId="1" fontId="23" fillId="2" borderId="24" xfId="0" applyNumberFormat="1" applyFont="1" applyFill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1" fontId="6" fillId="6" borderId="23" xfId="0" applyNumberFormat="1" applyFont="1" applyFill="1" applyBorder="1" applyAlignment="1">
      <alignment horizontal="center" vertical="center"/>
    </xf>
    <xf numFmtId="1" fontId="16" fillId="4" borderId="23" xfId="0" applyNumberFormat="1" applyFont="1" applyFill="1" applyBorder="1" applyAlignment="1">
      <alignment horizontal="center" vertical="center"/>
    </xf>
    <xf numFmtId="1" fontId="6" fillId="6" borderId="24" xfId="0" applyNumberFormat="1" applyFont="1" applyFill="1" applyBorder="1" applyAlignment="1">
      <alignment horizontal="center" vertical="center"/>
    </xf>
    <xf numFmtId="1" fontId="16" fillId="7" borderId="25" xfId="0" applyNumberFormat="1" applyFont="1" applyFill="1" applyBorder="1" applyAlignment="1">
      <alignment horizontal="center" vertical="center"/>
    </xf>
    <xf numFmtId="1" fontId="17" fillId="7" borderId="23" xfId="0" applyNumberFormat="1" applyFont="1" applyFill="1" applyBorder="1" applyAlignment="1">
      <alignment horizontal="center" vertical="center"/>
    </xf>
    <xf numFmtId="1" fontId="22" fillId="6" borderId="65" xfId="0" applyNumberFormat="1" applyFont="1" applyFill="1" applyBorder="1" applyAlignment="1">
      <alignment horizontal="center" vertical="center"/>
    </xf>
    <xf numFmtId="165" fontId="16" fillId="2" borderId="23" xfId="2" applyNumberFormat="1" applyFont="1" applyFill="1" applyBorder="1" applyAlignment="1">
      <alignment horizontal="center" vertical="center"/>
    </xf>
    <xf numFmtId="0" fontId="16" fillId="4" borderId="67" xfId="0" applyFont="1" applyFill="1" applyBorder="1" applyAlignment="1">
      <alignment horizontal="center" vertical="center"/>
    </xf>
    <xf numFmtId="0" fontId="16" fillId="4" borderId="68" xfId="0" applyFont="1" applyFill="1" applyBorder="1" applyAlignment="1">
      <alignment horizontal="center" vertical="center"/>
    </xf>
    <xf numFmtId="0" fontId="16" fillId="4" borderId="69" xfId="0" applyFont="1" applyFill="1" applyBorder="1" applyAlignment="1">
      <alignment horizontal="center" vertical="center"/>
    </xf>
    <xf numFmtId="0" fontId="16" fillId="4" borderId="70" xfId="0" applyFont="1" applyFill="1" applyBorder="1" applyAlignment="1">
      <alignment horizontal="center" vertical="center"/>
    </xf>
    <xf numFmtId="10" fontId="28" fillId="4" borderId="79" xfId="0" applyNumberFormat="1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 wrapText="1"/>
    </xf>
    <xf numFmtId="0" fontId="6" fillId="6" borderId="74" xfId="0" applyFont="1" applyFill="1" applyBorder="1" applyAlignment="1">
      <alignment horizontal="center" vertical="center" wrapText="1"/>
    </xf>
    <xf numFmtId="0" fontId="2" fillId="4" borderId="78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6" fillId="6" borderId="79" xfId="0" applyFont="1" applyFill="1" applyBorder="1" applyAlignment="1">
      <alignment horizontal="center" vertical="center" wrapText="1"/>
    </xf>
    <xf numFmtId="0" fontId="6" fillId="6" borderId="80" xfId="0" applyFont="1" applyFill="1" applyBorder="1" applyAlignment="1">
      <alignment horizontal="center" vertical="center" wrapText="1"/>
    </xf>
    <xf numFmtId="0" fontId="2" fillId="7" borderId="78" xfId="0" applyFont="1" applyFill="1" applyBorder="1" applyAlignment="1">
      <alignment horizontal="center" vertical="center" wrapText="1"/>
    </xf>
    <xf numFmtId="0" fontId="2" fillId="7" borderId="79" xfId="0" applyFont="1" applyFill="1" applyBorder="1" applyAlignment="1">
      <alignment horizontal="center" vertical="center" wrapText="1"/>
    </xf>
    <xf numFmtId="0" fontId="5" fillId="7" borderId="79" xfId="0" applyFont="1" applyFill="1" applyBorder="1" applyAlignment="1">
      <alignment horizontal="center" vertical="center" wrapText="1"/>
    </xf>
    <xf numFmtId="0" fontId="6" fillId="12" borderId="79" xfId="0" applyFont="1" applyFill="1" applyBorder="1" applyAlignment="1">
      <alignment horizontal="center" vertical="center" wrapText="1"/>
    </xf>
    <xf numFmtId="0" fontId="6" fillId="12" borderId="80" xfId="0" applyFont="1" applyFill="1" applyBorder="1" applyAlignment="1">
      <alignment horizontal="center" vertical="center" wrapText="1"/>
    </xf>
    <xf numFmtId="0" fontId="5" fillId="6" borderId="79" xfId="0" applyFont="1" applyFill="1" applyBorder="1" applyAlignment="1">
      <alignment horizontal="center" vertical="center" wrapText="1"/>
    </xf>
    <xf numFmtId="0" fontId="26" fillId="2" borderId="79" xfId="0" applyFont="1" applyFill="1" applyBorder="1" applyAlignment="1">
      <alignment horizontal="center" vertical="center" wrapText="1"/>
    </xf>
    <xf numFmtId="1" fontId="27" fillId="0" borderId="5" xfId="0" applyNumberFormat="1" applyFont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0" fontId="20" fillId="9" borderId="28" xfId="0" applyFont="1" applyFill="1" applyBorder="1" applyAlignment="1">
      <alignment horizontal="center" vertical="center"/>
    </xf>
    <xf numFmtId="0" fontId="20" fillId="9" borderId="29" xfId="0" applyFont="1" applyFill="1" applyBorder="1" applyAlignment="1">
      <alignment horizontal="center" vertical="center"/>
    </xf>
    <xf numFmtId="0" fontId="20" fillId="9" borderId="30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90" xfId="0" applyFont="1" applyBorder="1" applyAlignment="1">
      <alignment horizontal="center" vertical="center" wrapText="1"/>
    </xf>
    <xf numFmtId="165" fontId="42" fillId="0" borderId="91" xfId="2" applyNumberFormat="1" applyFont="1" applyFill="1" applyBorder="1" applyAlignment="1">
      <alignment horizontal="center" vertical="center" wrapText="1"/>
    </xf>
    <xf numFmtId="0" fontId="27" fillId="0" borderId="90" xfId="2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" fillId="0" borderId="92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49" fillId="7" borderId="102" xfId="0" applyFont="1" applyFill="1" applyBorder="1" applyAlignment="1">
      <alignment vertical="center" wrapText="1"/>
    </xf>
    <xf numFmtId="10" fontId="6" fillId="2" borderId="114" xfId="0" applyNumberFormat="1" applyFont="1" applyFill="1" applyBorder="1" applyAlignment="1">
      <alignment horizontal="center" vertical="center" wrapText="1"/>
    </xf>
    <xf numFmtId="10" fontId="6" fillId="2" borderId="115" xfId="0" applyNumberFormat="1" applyFont="1" applyFill="1" applyBorder="1" applyAlignment="1">
      <alignment horizontal="center" vertical="center" wrapText="1"/>
    </xf>
    <xf numFmtId="10" fontId="6" fillId="2" borderId="116" xfId="0" applyNumberFormat="1" applyFont="1" applyFill="1" applyBorder="1" applyAlignment="1">
      <alignment horizontal="center" vertical="center" wrapText="1"/>
    </xf>
    <xf numFmtId="0" fontId="48" fillId="7" borderId="99" xfId="0" applyFont="1" applyFill="1" applyBorder="1" applyAlignment="1">
      <alignment vertical="center" wrapText="1"/>
    </xf>
    <xf numFmtId="0" fontId="6" fillId="2" borderId="114" xfId="0" applyFont="1" applyFill="1" applyBorder="1" applyAlignment="1">
      <alignment horizontal="center" vertical="center" wrapText="1"/>
    </xf>
    <xf numFmtId="0" fontId="6" fillId="2" borderId="115" xfId="0" applyFont="1" applyFill="1" applyBorder="1" applyAlignment="1">
      <alignment horizontal="center" vertical="center" wrapText="1"/>
    </xf>
    <xf numFmtId="0" fontId="6" fillId="2" borderId="116" xfId="0" applyFont="1" applyFill="1" applyBorder="1" applyAlignment="1">
      <alignment horizontal="center" vertical="center" wrapText="1"/>
    </xf>
    <xf numFmtId="10" fontId="6" fillId="14" borderId="114" xfId="0" applyNumberFormat="1" applyFont="1" applyFill="1" applyBorder="1" applyAlignment="1">
      <alignment horizontal="center" vertical="center" wrapText="1"/>
    </xf>
    <xf numFmtId="10" fontId="6" fillId="14" borderId="115" xfId="0" applyNumberFormat="1" applyFont="1" applyFill="1" applyBorder="1" applyAlignment="1">
      <alignment horizontal="center" vertical="center" wrapText="1"/>
    </xf>
    <xf numFmtId="9" fontId="48" fillId="14" borderId="116" xfId="2" applyFont="1" applyFill="1" applyBorder="1" applyAlignment="1">
      <alignment horizontal="center" vertical="center" wrapText="1"/>
    </xf>
    <xf numFmtId="0" fontId="6" fillId="2" borderId="115" xfId="0" applyFont="1" applyFill="1" applyBorder="1" applyAlignment="1">
      <alignment horizontal="center" vertical="center"/>
    </xf>
    <xf numFmtId="0" fontId="6" fillId="2" borderId="124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6" fillId="2" borderId="125" xfId="0" applyFont="1" applyFill="1" applyBorder="1" applyAlignment="1">
      <alignment horizontal="center" vertical="center" wrapText="1"/>
    </xf>
    <xf numFmtId="0" fontId="6" fillId="2" borderId="126" xfId="0" applyFont="1" applyFill="1" applyBorder="1" applyAlignment="1">
      <alignment horizontal="center" vertical="center" wrapText="1"/>
    </xf>
    <xf numFmtId="0" fontId="6" fillId="2" borderId="126" xfId="0" applyFont="1" applyFill="1" applyBorder="1" applyAlignment="1">
      <alignment horizontal="center" vertical="center"/>
    </xf>
    <xf numFmtId="0" fontId="6" fillId="11" borderId="12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6" fillId="2" borderId="128" xfId="0" applyFont="1" applyFill="1" applyBorder="1" applyAlignment="1">
      <alignment horizontal="center" vertical="center" wrapText="1"/>
    </xf>
    <xf numFmtId="0" fontId="6" fillId="13" borderId="129" xfId="0" applyFont="1" applyFill="1" applyBorder="1" applyAlignment="1">
      <alignment horizontal="center" vertical="center" wrapText="1"/>
    </xf>
    <xf numFmtId="0" fontId="6" fillId="2" borderId="127" xfId="0" applyFont="1" applyFill="1" applyBorder="1" applyAlignment="1">
      <alignment horizontal="center" vertical="center"/>
    </xf>
    <xf numFmtId="0" fontId="6" fillId="2" borderId="102" xfId="0" applyFont="1" applyFill="1" applyBorder="1" applyAlignment="1">
      <alignment horizontal="center" vertical="center" wrapText="1"/>
    </xf>
    <xf numFmtId="0" fontId="4" fillId="4" borderId="130" xfId="0" applyFont="1" applyFill="1" applyBorder="1" applyAlignment="1">
      <alignment horizontal="center" vertical="center"/>
    </xf>
    <xf numFmtId="0" fontId="51" fillId="0" borderId="131" xfId="0" applyFont="1" applyBorder="1" applyAlignment="1">
      <alignment horizontal="center" vertical="center" wrapText="1"/>
    </xf>
    <xf numFmtId="1" fontId="52" fillId="0" borderId="132" xfId="0" applyNumberFormat="1" applyFont="1" applyBorder="1" applyAlignment="1">
      <alignment horizontal="center" vertical="center"/>
    </xf>
    <xf numFmtId="1" fontId="1" fillId="0" borderId="132" xfId="0" applyNumberFormat="1" applyFont="1" applyBorder="1" applyAlignment="1">
      <alignment horizontal="center" vertical="center"/>
    </xf>
    <xf numFmtId="1" fontId="1" fillId="0" borderId="133" xfId="0" applyNumberFormat="1" applyFont="1" applyBorder="1" applyAlignment="1">
      <alignment horizontal="center" vertical="center"/>
    </xf>
    <xf numFmtId="0" fontId="1" fillId="0" borderId="134" xfId="0" applyFont="1" applyBorder="1" applyAlignment="1">
      <alignment horizontal="center" vertical="center"/>
    </xf>
    <xf numFmtId="0" fontId="1" fillId="0" borderId="135" xfId="0" applyFont="1" applyBorder="1" applyAlignment="1">
      <alignment horizontal="center" vertical="center"/>
    </xf>
    <xf numFmtId="1" fontId="22" fillId="0" borderId="130" xfId="0" applyNumberFormat="1" applyFont="1" applyBorder="1" applyAlignment="1">
      <alignment horizontal="center" vertical="center"/>
    </xf>
    <xf numFmtId="1" fontId="1" fillId="0" borderId="131" xfId="0" applyNumberFormat="1" applyFont="1" applyBorder="1" applyAlignment="1">
      <alignment horizontal="center" vertical="center"/>
    </xf>
    <xf numFmtId="165" fontId="1" fillId="0" borderId="134" xfId="2" applyNumberFormat="1" applyFont="1" applyFill="1" applyBorder="1" applyAlignment="1">
      <alignment horizontal="center" vertical="center"/>
    </xf>
    <xf numFmtId="165" fontId="1" fillId="0" borderId="135" xfId="2" applyNumberFormat="1" applyFont="1" applyFill="1" applyBorder="1" applyAlignment="1">
      <alignment horizontal="center" vertical="center"/>
    </xf>
    <xf numFmtId="1" fontId="22" fillId="0" borderId="104" xfId="0" applyNumberFormat="1" applyFont="1" applyBorder="1" applyAlignment="1">
      <alignment horizontal="center" vertical="center"/>
    </xf>
    <xf numFmtId="1" fontId="53" fillId="0" borderId="136" xfId="0" applyNumberFormat="1" applyFont="1" applyBorder="1" applyAlignment="1">
      <alignment horizontal="center" vertical="center"/>
    </xf>
    <xf numFmtId="1" fontId="53" fillId="0" borderId="137" xfId="0" applyNumberFormat="1" applyFont="1" applyBorder="1" applyAlignment="1">
      <alignment horizontal="center" vertical="center"/>
    </xf>
    <xf numFmtId="1" fontId="53" fillId="11" borderId="137" xfId="0" applyNumberFormat="1" applyFont="1" applyFill="1" applyBorder="1" applyAlignment="1">
      <alignment horizontal="center" vertical="center"/>
    </xf>
    <xf numFmtId="1" fontId="22" fillId="0" borderId="138" xfId="0" applyNumberFormat="1" applyFont="1" applyBorder="1" applyAlignment="1">
      <alignment horizontal="center" vertical="center" wrapText="1"/>
    </xf>
    <xf numFmtId="1" fontId="22" fillId="0" borderId="104" xfId="0" applyNumberFormat="1" applyFont="1" applyBorder="1" applyAlignment="1">
      <alignment horizontal="center" vertical="center" wrapText="1"/>
    </xf>
    <xf numFmtId="1" fontId="22" fillId="0" borderId="139" xfId="0" applyNumberFormat="1" applyFont="1" applyBorder="1" applyAlignment="1">
      <alignment horizontal="center" vertical="center" wrapText="1"/>
    </xf>
    <xf numFmtId="1" fontId="22" fillId="0" borderId="132" xfId="0" applyNumberFormat="1" applyFont="1" applyBorder="1" applyAlignment="1">
      <alignment horizontal="center" vertical="center"/>
    </xf>
    <xf numFmtId="1" fontId="22" fillId="11" borderId="133" xfId="0" applyNumberFormat="1" applyFont="1" applyFill="1" applyBorder="1" applyAlignment="1">
      <alignment horizontal="center" vertical="center"/>
    </xf>
    <xf numFmtId="1" fontId="48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1" fontId="22" fillId="0" borderId="125" xfId="0" applyNumberFormat="1" applyFont="1" applyBorder="1" applyAlignment="1">
      <alignment horizontal="center" vertical="center"/>
    </xf>
    <xf numFmtId="1" fontId="22" fillId="0" borderId="126" xfId="0" applyNumberFormat="1" applyFont="1" applyBorder="1" applyAlignment="1">
      <alignment horizontal="center" vertical="center"/>
    </xf>
    <xf numFmtId="1" fontId="22" fillId="0" borderId="128" xfId="0" applyNumberFormat="1" applyFont="1" applyBorder="1" applyAlignment="1">
      <alignment horizontal="center" vertical="center"/>
    </xf>
    <xf numFmtId="1" fontId="22" fillId="13" borderId="140" xfId="0" applyNumberFormat="1" applyFont="1" applyFill="1" applyBorder="1" applyAlignment="1">
      <alignment horizontal="center" vertical="center"/>
    </xf>
    <xf numFmtId="1" fontId="22" fillId="0" borderId="127" xfId="0" applyNumberFormat="1" applyFont="1" applyBorder="1" applyAlignment="1">
      <alignment horizontal="center" vertical="center"/>
    </xf>
    <xf numFmtId="1" fontId="22" fillId="0" borderId="102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" fillId="4" borderId="141" xfId="0" applyFont="1" applyFill="1" applyBorder="1" applyAlignment="1">
      <alignment horizontal="center" vertical="center"/>
    </xf>
    <xf numFmtId="0" fontId="51" fillId="0" borderId="142" xfId="0" applyFont="1" applyBorder="1" applyAlignment="1">
      <alignment horizontal="center" vertical="center" wrapText="1"/>
    </xf>
    <xf numFmtId="1" fontId="52" fillId="0" borderId="143" xfId="0" applyNumberFormat="1" applyFont="1" applyBorder="1" applyAlignment="1">
      <alignment horizontal="center" vertical="center"/>
    </xf>
    <xf numFmtId="1" fontId="1" fillId="0" borderId="143" xfId="0" applyNumberFormat="1" applyFont="1" applyBorder="1" applyAlignment="1">
      <alignment horizontal="center" vertical="center"/>
    </xf>
    <xf numFmtId="1" fontId="1" fillId="0" borderId="144" xfId="0" applyNumberFormat="1" applyFont="1" applyBorder="1" applyAlignment="1">
      <alignment horizontal="center" vertical="center"/>
    </xf>
    <xf numFmtId="0" fontId="1" fillId="0" borderId="145" xfId="0" applyFont="1" applyBorder="1" applyAlignment="1">
      <alignment horizontal="center" vertical="center"/>
    </xf>
    <xf numFmtId="0" fontId="1" fillId="0" borderId="146" xfId="0" applyFont="1" applyBorder="1" applyAlignment="1">
      <alignment horizontal="center" vertical="center"/>
    </xf>
    <xf numFmtId="1" fontId="22" fillId="0" borderId="141" xfId="0" applyNumberFormat="1" applyFont="1" applyBorder="1" applyAlignment="1">
      <alignment horizontal="center" vertical="center"/>
    </xf>
    <xf numFmtId="1" fontId="1" fillId="0" borderId="142" xfId="0" applyNumberFormat="1" applyFont="1" applyBorder="1" applyAlignment="1">
      <alignment horizontal="center" vertical="center"/>
    </xf>
    <xf numFmtId="165" fontId="1" fillId="0" borderId="145" xfId="2" applyNumberFormat="1" applyFont="1" applyFill="1" applyBorder="1" applyAlignment="1">
      <alignment horizontal="center" vertical="center"/>
    </xf>
    <xf numFmtId="165" fontId="1" fillId="0" borderId="146" xfId="2" applyNumberFormat="1" applyFont="1" applyFill="1" applyBorder="1" applyAlignment="1">
      <alignment horizontal="center" vertical="center"/>
    </xf>
    <xf numFmtId="1" fontId="22" fillId="0" borderId="142" xfId="0" applyNumberFormat="1" applyFont="1" applyBorder="1" applyAlignment="1">
      <alignment horizontal="center" vertical="center"/>
    </xf>
    <xf numFmtId="1" fontId="22" fillId="0" borderId="143" xfId="0" applyNumberFormat="1" applyFont="1" applyBorder="1" applyAlignment="1">
      <alignment horizontal="center" vertical="center"/>
    </xf>
    <xf numFmtId="1" fontId="22" fillId="11" borderId="144" xfId="0" applyNumberFormat="1" applyFont="1" applyFill="1" applyBorder="1" applyAlignment="1">
      <alignment horizontal="center" vertical="center"/>
    </xf>
    <xf numFmtId="1" fontId="55" fillId="0" borderId="0" xfId="0" applyNumberFormat="1" applyFont="1" applyAlignment="1">
      <alignment horizontal="center" vertical="center"/>
    </xf>
    <xf numFmtId="1" fontId="1" fillId="0" borderId="145" xfId="0" applyNumberFormat="1" applyFont="1" applyBorder="1" applyAlignment="1">
      <alignment horizontal="center" vertical="center"/>
    </xf>
    <xf numFmtId="1" fontId="1" fillId="0" borderId="146" xfId="0" applyNumberFormat="1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1" fontId="22" fillId="0" borderId="146" xfId="0" applyNumberFormat="1" applyFont="1" applyBorder="1" applyAlignment="1">
      <alignment horizontal="center" vertical="center"/>
    </xf>
    <xf numFmtId="1" fontId="56" fillId="0" borderId="143" xfId="0" applyNumberFormat="1" applyFont="1" applyBorder="1" applyAlignment="1">
      <alignment horizontal="center" vertical="center"/>
    </xf>
    <xf numFmtId="1" fontId="56" fillId="0" borderId="144" xfId="0" applyNumberFormat="1" applyFont="1" applyBorder="1" applyAlignment="1">
      <alignment horizontal="center" vertical="center"/>
    </xf>
    <xf numFmtId="1" fontId="56" fillId="0" borderId="145" xfId="0" applyNumberFormat="1" applyFont="1" applyBorder="1" applyAlignment="1">
      <alignment horizontal="center" vertical="center"/>
    </xf>
    <xf numFmtId="1" fontId="56" fillId="0" borderId="146" xfId="0" applyNumberFormat="1" applyFont="1" applyBorder="1" applyAlignment="1">
      <alignment horizontal="center" vertical="center"/>
    </xf>
    <xf numFmtId="1" fontId="56" fillId="0" borderId="142" xfId="0" applyNumberFormat="1" applyFont="1" applyBorder="1" applyAlignment="1">
      <alignment horizontal="center" vertical="center"/>
    </xf>
    <xf numFmtId="1" fontId="53" fillId="0" borderId="138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" fillId="2" borderId="136" xfId="0" applyFont="1" applyFill="1" applyBorder="1" applyAlignment="1">
      <alignment horizontal="center" vertical="center" wrapText="1"/>
    </xf>
    <xf numFmtId="0" fontId="6" fillId="2" borderId="137" xfId="0" applyFont="1" applyFill="1" applyBorder="1" applyAlignment="1">
      <alignment horizontal="center" vertical="center" wrapText="1"/>
    </xf>
    <xf numFmtId="0" fontId="6" fillId="2" borderId="137" xfId="0" applyFont="1" applyFill="1" applyBorder="1" applyAlignment="1">
      <alignment horizontal="center" vertical="center"/>
    </xf>
    <xf numFmtId="0" fontId="6" fillId="2" borderId="151" xfId="0" applyFont="1" applyFill="1" applyBorder="1" applyAlignment="1">
      <alignment horizontal="center" vertical="center" wrapText="1"/>
    </xf>
    <xf numFmtId="1" fontId="53" fillId="10" borderId="148" xfId="0" applyNumberFormat="1" applyFont="1" applyFill="1" applyBorder="1" applyAlignment="1">
      <alignment horizontal="center" vertical="center"/>
    </xf>
    <xf numFmtId="1" fontId="53" fillId="10" borderId="149" xfId="0" applyNumberFormat="1" applyFont="1" applyFill="1" applyBorder="1" applyAlignment="1">
      <alignment horizontal="center" vertical="center"/>
    </xf>
    <xf numFmtId="1" fontId="53" fillId="13" borderId="149" xfId="0" applyNumberFormat="1" applyFont="1" applyFill="1" applyBorder="1" applyAlignment="1">
      <alignment horizontal="center" vertical="center"/>
    </xf>
    <xf numFmtId="1" fontId="53" fillId="0" borderId="149" xfId="0" applyNumberFormat="1" applyFont="1" applyBorder="1" applyAlignment="1">
      <alignment horizontal="center" vertical="center"/>
    </xf>
    <xf numFmtId="1" fontId="53" fillId="0" borderId="150" xfId="0" applyNumberFormat="1" applyFont="1" applyBorder="1" applyAlignment="1">
      <alignment horizontal="center" vertical="center"/>
    </xf>
    <xf numFmtId="1" fontId="22" fillId="0" borderId="152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165" fontId="1" fillId="0" borderId="147" xfId="2" applyNumberFormat="1" applyFont="1" applyFill="1" applyBorder="1" applyAlignment="1">
      <alignment horizontal="center" vertical="center"/>
    </xf>
    <xf numFmtId="165" fontId="1" fillId="0" borderId="153" xfId="2" applyNumberFormat="1" applyFont="1" applyFill="1" applyBorder="1" applyAlignment="1">
      <alignment horizontal="center" vertical="center"/>
    </xf>
    <xf numFmtId="9" fontId="37" fillId="0" borderId="130" xfId="2" applyFont="1" applyFill="1" applyBorder="1" applyAlignment="1">
      <alignment horizontal="center" vertical="center"/>
    </xf>
    <xf numFmtId="9" fontId="37" fillId="0" borderId="141" xfId="2" applyFont="1" applyFill="1" applyBorder="1" applyAlignment="1">
      <alignment horizontal="center" vertical="center"/>
    </xf>
    <xf numFmtId="1" fontId="37" fillId="4" borderId="2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0" fontId="6" fillId="2" borderId="124" xfId="0" applyNumberFormat="1" applyFont="1" applyFill="1" applyBorder="1" applyAlignment="1">
      <alignment horizontal="center" vertical="center" wrapText="1"/>
    </xf>
    <xf numFmtId="9" fontId="48" fillId="0" borderId="104" xfId="2" applyFont="1" applyFill="1" applyBorder="1" applyAlignment="1">
      <alignment horizontal="center" vertical="center" wrapText="1"/>
    </xf>
    <xf numFmtId="1" fontId="1" fillId="0" borderId="130" xfId="0" applyNumberFormat="1" applyFont="1" applyBorder="1" applyAlignment="1">
      <alignment horizontal="center" vertical="center"/>
    </xf>
    <xf numFmtId="9" fontId="1" fillId="0" borderId="134" xfId="2" applyFont="1" applyFill="1" applyBorder="1" applyAlignment="1">
      <alignment horizontal="center" vertical="center"/>
    </xf>
    <xf numFmtId="9" fontId="1" fillId="0" borderId="135" xfId="2" applyFont="1" applyFill="1" applyBorder="1" applyAlignment="1">
      <alignment horizontal="center" vertical="center"/>
    </xf>
    <xf numFmtId="9" fontId="22" fillId="0" borderId="104" xfId="2" applyFont="1" applyFill="1" applyBorder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1" fontId="53" fillId="0" borderId="151" xfId="0" applyNumberFormat="1" applyFont="1" applyBorder="1" applyAlignment="1">
      <alignment horizontal="center" vertical="center"/>
    </xf>
    <xf numFmtId="1" fontId="22" fillId="0" borderId="0" xfId="0" applyNumberFormat="1" applyFont="1" applyAlignment="1">
      <alignment horizontal="center" vertical="center" wrapText="1"/>
    </xf>
    <xf numFmtId="1" fontId="1" fillId="0" borderId="141" xfId="0" applyNumberFormat="1" applyFont="1" applyBorder="1" applyAlignment="1">
      <alignment horizontal="center" vertical="center"/>
    </xf>
    <xf numFmtId="9" fontId="1" fillId="0" borderId="145" xfId="2" applyFont="1" applyFill="1" applyBorder="1" applyAlignment="1">
      <alignment horizontal="center" vertical="center"/>
    </xf>
    <xf numFmtId="9" fontId="1" fillId="0" borderId="146" xfId="2" applyFont="1" applyFill="1" applyBorder="1" applyAlignment="1">
      <alignment horizontal="center" vertical="center"/>
    </xf>
    <xf numFmtId="1" fontId="53" fillId="11" borderId="144" xfId="0" applyNumberFormat="1" applyFont="1" applyFill="1" applyBorder="1" applyAlignment="1">
      <alignment horizontal="center" vertical="center"/>
    </xf>
    <xf numFmtId="0" fontId="22" fillId="0" borderId="14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4" borderId="152" xfId="0" applyFont="1" applyFill="1" applyBorder="1" applyAlignment="1">
      <alignment horizontal="center" vertical="center"/>
    </xf>
    <xf numFmtId="0" fontId="51" fillId="0" borderId="156" xfId="0" applyFont="1" applyBorder="1" applyAlignment="1">
      <alignment horizontal="center" vertical="center" wrapText="1"/>
    </xf>
    <xf numFmtId="1" fontId="52" fillId="0" borderId="157" xfId="0" applyNumberFormat="1" applyFont="1" applyBorder="1" applyAlignment="1">
      <alignment horizontal="center" vertical="center"/>
    </xf>
    <xf numFmtId="1" fontId="1" fillId="0" borderId="157" xfId="0" applyNumberFormat="1" applyFont="1" applyBorder="1" applyAlignment="1">
      <alignment horizontal="center" vertical="center"/>
    </xf>
    <xf numFmtId="1" fontId="1" fillId="0" borderId="156" xfId="0" applyNumberFormat="1" applyFont="1" applyBorder="1" applyAlignment="1">
      <alignment horizontal="center" vertical="center"/>
    </xf>
    <xf numFmtId="1" fontId="1" fillId="0" borderId="158" xfId="0" applyNumberFormat="1" applyFont="1" applyBorder="1" applyAlignment="1">
      <alignment horizontal="center" vertical="center"/>
    </xf>
    <xf numFmtId="1" fontId="1" fillId="0" borderId="148" xfId="0" applyNumberFormat="1" applyFont="1" applyBorder="1" applyAlignment="1">
      <alignment horizontal="center" vertical="center"/>
    </xf>
    <xf numFmtId="1" fontId="1" fillId="0" borderId="149" xfId="0" applyNumberFormat="1" applyFont="1" applyBorder="1" applyAlignment="1">
      <alignment horizontal="center" vertical="center"/>
    </xf>
    <xf numFmtId="1" fontId="22" fillId="0" borderId="152" xfId="0" applyNumberFormat="1" applyFont="1" applyBorder="1" applyAlignment="1">
      <alignment horizontal="center" vertical="center"/>
    </xf>
    <xf numFmtId="1" fontId="1" fillId="0" borderId="152" xfId="0" applyNumberFormat="1" applyFont="1" applyBorder="1" applyAlignment="1">
      <alignment horizontal="center" vertical="center"/>
    </xf>
    <xf numFmtId="9" fontId="1" fillId="0" borderId="148" xfId="2" applyFont="1" applyFill="1" applyBorder="1" applyAlignment="1">
      <alignment horizontal="center" vertical="center"/>
    </xf>
    <xf numFmtId="9" fontId="1" fillId="0" borderId="149" xfId="2" applyFont="1" applyFill="1" applyBorder="1" applyAlignment="1">
      <alignment horizontal="center" vertical="center"/>
    </xf>
    <xf numFmtId="165" fontId="1" fillId="0" borderId="149" xfId="2" applyNumberFormat="1" applyFont="1" applyFill="1" applyBorder="1" applyAlignment="1">
      <alignment horizontal="center" vertical="center"/>
    </xf>
    <xf numFmtId="165" fontId="1" fillId="0" borderId="150" xfId="2" applyNumberFormat="1" applyFont="1" applyFill="1" applyBorder="1" applyAlignment="1">
      <alignment horizontal="center" vertical="center"/>
    </xf>
    <xf numFmtId="1" fontId="53" fillId="0" borderId="159" xfId="0" applyNumberFormat="1" applyFont="1" applyBorder="1" applyAlignment="1">
      <alignment horizontal="center" vertical="center"/>
    </xf>
    <xf numFmtId="1" fontId="53" fillId="0" borderId="160" xfId="0" applyNumberFormat="1" applyFont="1" applyBorder="1" applyAlignment="1">
      <alignment horizontal="center" vertical="center"/>
    </xf>
    <xf numFmtId="1" fontId="53" fillId="11" borderId="160" xfId="0" applyNumberFormat="1" applyFont="1" applyFill="1" applyBorder="1" applyAlignment="1">
      <alignment horizontal="center" vertical="center"/>
    </xf>
    <xf numFmtId="1" fontId="53" fillId="0" borderId="161" xfId="0" applyNumberFormat="1" applyFont="1" applyBorder="1" applyAlignment="1">
      <alignment horizontal="center" vertical="center"/>
    </xf>
    <xf numFmtId="1" fontId="22" fillId="0" borderId="156" xfId="0" applyNumberFormat="1" applyFont="1" applyBorder="1" applyAlignment="1">
      <alignment horizontal="center" vertical="center"/>
    </xf>
    <xf numFmtId="1" fontId="22" fillId="0" borderId="157" xfId="0" applyNumberFormat="1" applyFont="1" applyBorder="1" applyAlignment="1">
      <alignment horizontal="center" vertical="center"/>
    </xf>
    <xf numFmtId="1" fontId="22" fillId="11" borderId="158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25" fillId="2" borderId="125" xfId="0" applyFont="1" applyFill="1" applyBorder="1" applyAlignment="1">
      <alignment horizontal="center" vertical="center" wrapText="1"/>
    </xf>
    <xf numFmtId="0" fontId="25" fillId="2" borderId="126" xfId="0" applyFont="1" applyFill="1" applyBorder="1" applyAlignment="1">
      <alignment horizontal="center" vertical="center" wrapText="1"/>
    </xf>
    <xf numFmtId="1" fontId="23" fillId="0" borderId="131" xfId="0" applyNumberFormat="1" applyFont="1" applyBorder="1" applyAlignment="1">
      <alignment horizontal="center" vertical="center"/>
    </xf>
    <xf numFmtId="1" fontId="23" fillId="0" borderId="132" xfId="0" applyNumberFormat="1" applyFont="1" applyBorder="1" applyAlignment="1">
      <alignment horizontal="center" vertical="center"/>
    </xf>
    <xf numFmtId="1" fontId="23" fillId="0" borderId="142" xfId="0" applyNumberFormat="1" applyFont="1" applyBorder="1" applyAlignment="1">
      <alignment horizontal="center" vertical="center"/>
    </xf>
    <xf numFmtId="1" fontId="23" fillId="0" borderId="143" xfId="0" applyNumberFormat="1" applyFont="1" applyBorder="1" applyAlignment="1">
      <alignment horizontal="center" vertical="center"/>
    </xf>
    <xf numFmtId="1" fontId="23" fillId="0" borderId="146" xfId="0" applyNumberFormat="1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28" xfId="0" applyFont="1" applyBorder="1" applyAlignment="1">
      <alignment horizontal="center" vertical="center" wrapText="1"/>
    </xf>
    <xf numFmtId="9" fontId="73" fillId="6" borderId="79" xfId="2" applyFont="1" applyFill="1" applyBorder="1" applyAlignment="1">
      <alignment horizontal="center" vertical="center"/>
    </xf>
    <xf numFmtId="0" fontId="72" fillId="0" borderId="162" xfId="0" applyFont="1" applyBorder="1" applyAlignment="1">
      <alignment horizontal="center" vertical="center" wrapText="1"/>
    </xf>
    <xf numFmtId="1" fontId="16" fillId="12" borderId="32" xfId="0" applyNumberFormat="1" applyFont="1" applyFill="1" applyBorder="1" applyAlignment="1">
      <alignment horizontal="center" vertical="center"/>
    </xf>
    <xf numFmtId="1" fontId="16" fillId="12" borderId="34" xfId="0" applyNumberFormat="1" applyFont="1" applyFill="1" applyBorder="1" applyAlignment="1">
      <alignment horizontal="center" vertical="center"/>
    </xf>
    <xf numFmtId="0" fontId="16" fillId="12" borderId="34" xfId="0" applyFont="1" applyFill="1" applyBorder="1" applyAlignment="1">
      <alignment horizontal="center" vertical="center"/>
    </xf>
    <xf numFmtId="1" fontId="17" fillId="12" borderId="34" xfId="0" applyNumberFormat="1" applyFont="1" applyFill="1" applyBorder="1" applyAlignment="1">
      <alignment horizontal="center" vertical="center"/>
    </xf>
    <xf numFmtId="1" fontId="17" fillId="12" borderId="36" xfId="0" applyNumberFormat="1" applyFont="1" applyFill="1" applyBorder="1" applyAlignment="1">
      <alignment horizontal="center" vertical="center"/>
    </xf>
    <xf numFmtId="1" fontId="16" fillId="9" borderId="23" xfId="0" applyNumberFormat="1" applyFont="1" applyFill="1" applyBorder="1" applyAlignment="1">
      <alignment horizontal="center" vertical="center"/>
    </xf>
    <xf numFmtId="1" fontId="16" fillId="9" borderId="6" xfId="0" applyNumberFormat="1" applyFont="1" applyFill="1" applyBorder="1" applyAlignment="1">
      <alignment horizontal="center" vertical="center"/>
    </xf>
    <xf numFmtId="1" fontId="17" fillId="9" borderId="6" xfId="0" applyNumberFormat="1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165" fontId="1" fillId="0" borderId="148" xfId="2" applyNumberFormat="1" applyFont="1" applyFill="1" applyBorder="1" applyAlignment="1">
      <alignment horizontal="center" vertical="center"/>
    </xf>
    <xf numFmtId="9" fontId="37" fillId="0" borderId="152" xfId="2" applyFont="1" applyFill="1" applyBorder="1" applyAlignment="1">
      <alignment horizontal="center" vertical="center"/>
    </xf>
    <xf numFmtId="1" fontId="53" fillId="4" borderId="145" xfId="0" applyNumberFormat="1" applyFont="1" applyFill="1" applyBorder="1" applyAlignment="1">
      <alignment horizontal="center" vertical="center"/>
    </xf>
    <xf numFmtId="1" fontId="53" fillId="4" borderId="146" xfId="0" applyNumberFormat="1" applyFont="1" applyFill="1" applyBorder="1" applyAlignment="1">
      <alignment horizontal="center" vertical="center"/>
    </xf>
    <xf numFmtId="1" fontId="53" fillId="4" borderId="137" xfId="0" applyNumberFormat="1" applyFont="1" applyFill="1" applyBorder="1" applyAlignment="1">
      <alignment horizontal="center" vertical="center"/>
    </xf>
    <xf numFmtId="166" fontId="53" fillId="4" borderId="145" xfId="0" applyNumberFormat="1" applyFont="1" applyFill="1" applyBorder="1" applyAlignment="1">
      <alignment horizontal="center" vertical="center"/>
    </xf>
    <xf numFmtId="1" fontId="53" fillId="4" borderId="148" xfId="0" applyNumberFormat="1" applyFont="1" applyFill="1" applyBorder="1" applyAlignment="1">
      <alignment horizontal="center" vertical="center"/>
    </xf>
    <xf numFmtId="1" fontId="53" fillId="4" borderId="149" xfId="0" applyNumberFormat="1" applyFont="1" applyFill="1" applyBorder="1" applyAlignment="1">
      <alignment horizontal="center" vertical="center"/>
    </xf>
    <xf numFmtId="1" fontId="23" fillId="0" borderId="156" xfId="0" applyNumberFormat="1" applyFont="1" applyBorder="1" applyAlignment="1">
      <alignment horizontal="center" vertical="center"/>
    </xf>
    <xf numFmtId="1" fontId="23" fillId="0" borderId="157" xfId="0" applyNumberFormat="1" applyFont="1" applyBorder="1" applyAlignment="1">
      <alignment horizontal="center" vertical="center"/>
    </xf>
    <xf numFmtId="1" fontId="53" fillId="4" borderId="136" xfId="0" applyNumberFormat="1" applyFont="1" applyFill="1" applyBorder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1" fontId="54" fillId="0" borderId="0" xfId="0" applyNumberFormat="1" applyFont="1" applyAlignment="1">
      <alignment vertical="center"/>
    </xf>
    <xf numFmtId="0" fontId="74" fillId="0" borderId="0" xfId="0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" fontId="37" fillId="7" borderId="64" xfId="0" applyNumberFormat="1" applyFont="1" applyFill="1" applyBorder="1" applyAlignment="1">
      <alignment horizontal="center" vertical="center"/>
    </xf>
    <xf numFmtId="1" fontId="37" fillId="7" borderId="65" xfId="0" applyNumberFormat="1" applyFont="1" applyFill="1" applyBorder="1" applyAlignment="1">
      <alignment horizontal="center" vertical="center"/>
    </xf>
    <xf numFmtId="1" fontId="37" fillId="7" borderId="14" xfId="0" applyNumberFormat="1" applyFont="1" applyFill="1" applyBorder="1" applyAlignment="1">
      <alignment horizontal="center" vertical="center"/>
    </xf>
    <xf numFmtId="1" fontId="37" fillId="7" borderId="15" xfId="0" applyNumberFormat="1" applyFont="1" applyFill="1" applyBorder="1" applyAlignment="1">
      <alignment horizontal="center" vertical="center"/>
    </xf>
    <xf numFmtId="1" fontId="37" fillId="7" borderId="18" xfId="0" applyNumberFormat="1" applyFont="1" applyFill="1" applyBorder="1" applyAlignment="1">
      <alignment horizontal="center" vertical="center"/>
    </xf>
    <xf numFmtId="1" fontId="37" fillId="7" borderId="19" xfId="0" applyNumberFormat="1" applyFont="1" applyFill="1" applyBorder="1" applyAlignment="1">
      <alignment horizontal="center" vertical="center"/>
    </xf>
    <xf numFmtId="1" fontId="37" fillId="7" borderId="31" xfId="0" applyNumberFormat="1" applyFont="1" applyFill="1" applyBorder="1" applyAlignment="1">
      <alignment horizontal="center" vertical="center"/>
    </xf>
    <xf numFmtId="1" fontId="37" fillId="7" borderId="37" xfId="0" applyNumberFormat="1" applyFont="1" applyFill="1" applyBorder="1" applyAlignment="1">
      <alignment horizontal="center" vertical="center"/>
    </xf>
    <xf numFmtId="1" fontId="37" fillId="7" borderId="33" xfId="0" applyNumberFormat="1" applyFont="1" applyFill="1" applyBorder="1" applyAlignment="1">
      <alignment horizontal="center" vertical="center"/>
    </xf>
    <xf numFmtId="1" fontId="37" fillId="7" borderId="38" xfId="0" applyNumberFormat="1" applyFont="1" applyFill="1" applyBorder="1" applyAlignment="1">
      <alignment horizontal="center" vertical="center"/>
    </xf>
    <xf numFmtId="1" fontId="37" fillId="7" borderId="35" xfId="0" applyNumberFormat="1" applyFont="1" applyFill="1" applyBorder="1" applyAlignment="1">
      <alignment horizontal="center" vertical="center"/>
    </xf>
    <xf numFmtId="1" fontId="37" fillId="7" borderId="39" xfId="0" applyNumberFormat="1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horizontal="center" vertical="center"/>
    </xf>
    <xf numFmtId="0" fontId="37" fillId="2" borderId="6" xfId="0" applyFont="1" applyFill="1" applyBorder="1" applyAlignment="1">
      <alignment horizontal="center" vertical="center"/>
    </xf>
    <xf numFmtId="9" fontId="55" fillId="6" borderId="6" xfId="2" applyFont="1" applyFill="1" applyBorder="1" applyAlignment="1">
      <alignment horizontal="center" vertical="center"/>
    </xf>
    <xf numFmtId="0" fontId="37" fillId="11" borderId="6" xfId="0" applyFont="1" applyFill="1" applyBorder="1" applyAlignment="1">
      <alignment horizontal="center" vertical="center"/>
    </xf>
    <xf numFmtId="0" fontId="55" fillId="11" borderId="6" xfId="0" applyFont="1" applyFill="1" applyBorder="1" applyAlignment="1">
      <alignment horizontal="center" vertical="center"/>
    </xf>
    <xf numFmtId="1" fontId="37" fillId="11" borderId="6" xfId="0" applyNumberFormat="1" applyFont="1" applyFill="1" applyBorder="1" applyAlignment="1">
      <alignment horizontal="center" vertical="center"/>
    </xf>
    <xf numFmtId="1" fontId="37" fillId="2" borderId="32" xfId="0" applyNumberFormat="1" applyFont="1" applyFill="1" applyBorder="1" applyAlignment="1">
      <alignment horizontal="center" vertical="center"/>
    </xf>
    <xf numFmtId="1" fontId="37" fillId="2" borderId="34" xfId="0" applyNumberFormat="1" applyFont="1" applyFill="1" applyBorder="1" applyAlignment="1">
      <alignment horizontal="center" vertical="center"/>
    </xf>
    <xf numFmtId="1" fontId="37" fillId="2" borderId="36" xfId="0" applyNumberFormat="1" applyFont="1" applyFill="1" applyBorder="1" applyAlignment="1">
      <alignment horizontal="center" vertical="center"/>
    </xf>
    <xf numFmtId="0" fontId="37" fillId="2" borderId="66" xfId="0" applyFont="1" applyFill="1" applyBorder="1" applyAlignment="1">
      <alignment horizontal="center" vertical="center" wrapText="1"/>
    </xf>
    <xf numFmtId="0" fontId="37" fillId="2" borderId="32" xfId="0" applyFont="1" applyFill="1" applyBorder="1" applyAlignment="1">
      <alignment horizontal="center" vertical="center" wrapText="1"/>
    </xf>
    <xf numFmtId="0" fontId="37" fillId="2" borderId="34" xfId="0" applyFont="1" applyFill="1" applyBorder="1" applyAlignment="1">
      <alignment horizontal="center" vertical="center" wrapText="1"/>
    </xf>
    <xf numFmtId="0" fontId="37" fillId="2" borderId="36" xfId="0" applyFont="1" applyFill="1" applyBorder="1" applyAlignment="1">
      <alignment horizontal="center" vertical="center" wrapText="1"/>
    </xf>
    <xf numFmtId="1" fontId="6" fillId="15" borderId="32" xfId="0" applyNumberFormat="1" applyFont="1" applyFill="1" applyBorder="1" applyAlignment="1">
      <alignment horizontal="center" vertical="center"/>
    </xf>
    <xf numFmtId="1" fontId="6" fillId="15" borderId="34" xfId="0" applyNumberFormat="1" applyFont="1" applyFill="1" applyBorder="1" applyAlignment="1">
      <alignment horizontal="center" vertical="center"/>
    </xf>
    <xf numFmtId="1" fontId="6" fillId="15" borderId="36" xfId="0" applyNumberFormat="1" applyFont="1" applyFill="1" applyBorder="1" applyAlignment="1">
      <alignment horizontal="center" vertical="center"/>
    </xf>
    <xf numFmtId="1" fontId="6" fillId="15" borderId="40" xfId="0" applyNumberFormat="1" applyFont="1" applyFill="1" applyBorder="1" applyAlignment="1">
      <alignment horizontal="center" vertical="center"/>
    </xf>
    <xf numFmtId="1" fontId="6" fillId="15" borderId="41" xfId="0" applyNumberFormat="1" applyFont="1" applyFill="1" applyBorder="1" applyAlignment="1">
      <alignment horizontal="center" vertical="center"/>
    </xf>
    <xf numFmtId="1" fontId="6" fillId="15" borderId="42" xfId="0" applyNumberFormat="1" applyFont="1" applyFill="1" applyBorder="1" applyAlignment="1">
      <alignment horizontal="center" vertical="center"/>
    </xf>
    <xf numFmtId="1" fontId="25" fillId="15" borderId="32" xfId="0" applyNumberFormat="1" applyFont="1" applyFill="1" applyBorder="1" applyAlignment="1">
      <alignment horizontal="center" vertical="center"/>
    </xf>
    <xf numFmtId="1" fontId="25" fillId="15" borderId="34" xfId="0" applyNumberFormat="1" applyFont="1" applyFill="1" applyBorder="1" applyAlignment="1">
      <alignment horizontal="center" vertical="center"/>
    </xf>
    <xf numFmtId="1" fontId="25" fillId="15" borderId="36" xfId="0" applyNumberFormat="1" applyFont="1" applyFill="1" applyBorder="1" applyAlignment="1">
      <alignment horizontal="center" vertical="center"/>
    </xf>
    <xf numFmtId="1" fontId="23" fillId="12" borderId="31" xfId="0" applyNumberFormat="1" applyFont="1" applyFill="1" applyBorder="1" applyAlignment="1">
      <alignment horizontal="center" vertical="center"/>
    </xf>
    <xf numFmtId="1" fontId="23" fillId="12" borderId="33" xfId="0" applyNumberFormat="1" applyFont="1" applyFill="1" applyBorder="1" applyAlignment="1">
      <alignment horizontal="center" vertical="center"/>
    </xf>
    <xf numFmtId="1" fontId="23" fillId="12" borderId="35" xfId="0" applyNumberFormat="1" applyFont="1" applyFill="1" applyBorder="1" applyAlignment="1">
      <alignment horizontal="center" vertical="center"/>
    </xf>
    <xf numFmtId="1" fontId="23" fillId="12" borderId="40" xfId="0" applyNumberFormat="1" applyFont="1" applyFill="1" applyBorder="1" applyAlignment="1">
      <alignment horizontal="center" vertical="center"/>
    </xf>
    <xf numFmtId="1" fontId="23" fillId="12" borderId="41" xfId="0" applyNumberFormat="1" applyFont="1" applyFill="1" applyBorder="1" applyAlignment="1">
      <alignment horizontal="center" vertical="center"/>
    </xf>
    <xf numFmtId="1" fontId="23" fillId="12" borderId="42" xfId="0" applyNumberFormat="1" applyFont="1" applyFill="1" applyBorder="1" applyAlignment="1">
      <alignment horizontal="center" vertical="center"/>
    </xf>
    <xf numFmtId="1" fontId="6" fillId="16" borderId="40" xfId="0" applyNumberFormat="1" applyFont="1" applyFill="1" applyBorder="1" applyAlignment="1">
      <alignment horizontal="center" vertical="center"/>
    </xf>
    <xf numFmtId="1" fontId="6" fillId="16" borderId="41" xfId="0" applyNumberFormat="1" applyFont="1" applyFill="1" applyBorder="1" applyAlignment="1">
      <alignment horizontal="center" vertical="center"/>
    </xf>
    <xf numFmtId="1" fontId="6" fillId="16" borderId="42" xfId="0" applyNumberFormat="1" applyFont="1" applyFill="1" applyBorder="1" applyAlignment="1">
      <alignment horizontal="center" vertical="center"/>
    </xf>
    <xf numFmtId="1" fontId="6" fillId="16" borderId="32" xfId="0" applyNumberFormat="1" applyFont="1" applyFill="1" applyBorder="1" applyAlignment="1">
      <alignment horizontal="center" vertical="center"/>
    </xf>
    <xf numFmtId="1" fontId="6" fillId="16" borderId="34" xfId="0" applyNumberFormat="1" applyFont="1" applyFill="1" applyBorder="1" applyAlignment="1">
      <alignment horizontal="center" vertical="center"/>
    </xf>
    <xf numFmtId="1" fontId="6" fillId="16" borderId="36" xfId="0" applyNumberFormat="1" applyFont="1" applyFill="1" applyBorder="1" applyAlignment="1">
      <alignment horizontal="center" vertical="center"/>
    </xf>
    <xf numFmtId="9" fontId="55" fillId="14" borderId="32" xfId="2" applyFont="1" applyFill="1" applyBorder="1" applyAlignment="1">
      <alignment horizontal="center" vertical="center"/>
    </xf>
    <xf numFmtId="9" fontId="55" fillId="14" borderId="34" xfId="2" applyFont="1" applyFill="1" applyBorder="1" applyAlignment="1">
      <alignment horizontal="center" vertical="center"/>
    </xf>
    <xf numFmtId="9" fontId="75" fillId="14" borderId="34" xfId="2" applyFont="1" applyFill="1" applyBorder="1" applyAlignment="1">
      <alignment horizontal="center" vertical="center"/>
    </xf>
    <xf numFmtId="9" fontId="55" fillId="14" borderId="36" xfId="2" applyFont="1" applyFill="1" applyBorder="1" applyAlignment="1">
      <alignment horizontal="center" vertical="center"/>
    </xf>
    <xf numFmtId="1" fontId="37" fillId="14" borderId="40" xfId="0" applyNumberFormat="1" applyFont="1" applyFill="1" applyBorder="1" applyAlignment="1">
      <alignment horizontal="center" vertical="center"/>
    </xf>
    <xf numFmtId="1" fontId="37" fillId="14" borderId="41" xfId="0" applyNumberFormat="1" applyFont="1" applyFill="1" applyBorder="1" applyAlignment="1">
      <alignment horizontal="center" vertical="center"/>
    </xf>
    <xf numFmtId="1" fontId="37" fillId="14" borderId="42" xfId="0" applyNumberFormat="1" applyFont="1" applyFill="1" applyBorder="1" applyAlignment="1">
      <alignment horizontal="center" vertical="center"/>
    </xf>
    <xf numFmtId="1" fontId="22" fillId="14" borderId="34" xfId="0" applyNumberFormat="1" applyFont="1" applyFill="1" applyBorder="1" applyAlignment="1">
      <alignment horizontal="center" vertical="center"/>
    </xf>
    <xf numFmtId="1" fontId="22" fillId="14" borderId="36" xfId="0" applyNumberFormat="1" applyFont="1" applyFill="1" applyBorder="1" applyAlignment="1">
      <alignment horizontal="center" vertical="center"/>
    </xf>
    <xf numFmtId="1" fontId="22" fillId="14" borderId="40" xfId="0" applyNumberFormat="1" applyFont="1" applyFill="1" applyBorder="1" applyAlignment="1">
      <alignment horizontal="center" vertical="center"/>
    </xf>
    <xf numFmtId="1" fontId="22" fillId="14" borderId="41" xfId="0" applyNumberFormat="1" applyFont="1" applyFill="1" applyBorder="1" applyAlignment="1">
      <alignment horizontal="center" vertical="center"/>
    </xf>
    <xf numFmtId="1" fontId="22" fillId="14" borderId="42" xfId="0" applyNumberFormat="1" applyFont="1" applyFill="1" applyBorder="1" applyAlignment="1">
      <alignment horizontal="center" vertical="center"/>
    </xf>
    <xf numFmtId="0" fontId="76" fillId="13" borderId="142" xfId="0" applyFont="1" applyFill="1" applyBorder="1" applyAlignment="1">
      <alignment horizontal="center" vertical="center" wrapText="1"/>
    </xf>
    <xf numFmtId="1" fontId="22" fillId="2" borderId="5" xfId="0" applyNumberFormat="1" applyFont="1" applyFill="1" applyBorder="1" applyAlignment="1">
      <alignment horizontal="center" vertical="center"/>
    </xf>
    <xf numFmtId="1" fontId="22" fillId="0" borderId="93" xfId="0" applyNumberFormat="1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1" fontId="53" fillId="0" borderId="93" xfId="0" applyNumberFormat="1" applyFont="1" applyBorder="1" applyAlignment="1">
      <alignment horizontal="center" vertical="center"/>
    </xf>
    <xf numFmtId="0" fontId="37" fillId="2" borderId="163" xfId="0" applyFont="1" applyFill="1" applyBorder="1" applyAlignment="1">
      <alignment horizontal="center" vertical="center"/>
    </xf>
    <xf numFmtId="0" fontId="37" fillId="2" borderId="164" xfId="0" applyFont="1" applyFill="1" applyBorder="1" applyAlignment="1">
      <alignment horizontal="center" vertical="center"/>
    </xf>
    <xf numFmtId="0" fontId="37" fillId="11" borderId="164" xfId="0" applyFont="1" applyFill="1" applyBorder="1" applyAlignment="1">
      <alignment horizontal="center" vertical="center"/>
    </xf>
    <xf numFmtId="0" fontId="55" fillId="11" borderId="164" xfId="0" applyFont="1" applyFill="1" applyBorder="1" applyAlignment="1">
      <alignment horizontal="center" vertical="center"/>
    </xf>
    <xf numFmtId="1" fontId="37" fillId="11" borderId="164" xfId="0" applyNumberFormat="1" applyFont="1" applyFill="1" applyBorder="1" applyAlignment="1">
      <alignment horizontal="center" vertical="center"/>
    </xf>
    <xf numFmtId="1" fontId="37" fillId="11" borderId="165" xfId="0" applyNumberFormat="1" applyFont="1" applyFill="1" applyBorder="1" applyAlignment="1">
      <alignment horizontal="center" vertical="center"/>
    </xf>
    <xf numFmtId="10" fontId="6" fillId="14" borderId="124" xfId="0" applyNumberFormat="1" applyFont="1" applyFill="1" applyBorder="1" applyAlignment="1">
      <alignment horizontal="center" vertical="center" wrapText="1"/>
    </xf>
    <xf numFmtId="1" fontId="53" fillId="4" borderId="166" xfId="0" applyNumberFormat="1" applyFont="1" applyFill="1" applyBorder="1" applyAlignment="1">
      <alignment horizontal="center" vertical="center"/>
    </xf>
    <xf numFmtId="1" fontId="53" fillId="4" borderId="167" xfId="0" applyNumberFormat="1" applyFont="1" applyFill="1" applyBorder="1" applyAlignment="1">
      <alignment horizontal="center" vertical="center"/>
    </xf>
    <xf numFmtId="1" fontId="53" fillId="4" borderId="168" xfId="0" applyNumberFormat="1" applyFont="1" applyFill="1" applyBorder="1" applyAlignment="1">
      <alignment horizontal="center" vertical="center"/>
    </xf>
    <xf numFmtId="1" fontId="53" fillId="0" borderId="168" xfId="0" applyNumberFormat="1" applyFont="1" applyBorder="1" applyAlignment="1">
      <alignment horizontal="center" vertical="center"/>
    </xf>
    <xf numFmtId="1" fontId="53" fillId="0" borderId="139" xfId="0" applyNumberFormat="1" applyFont="1" applyBorder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 wrapText="1"/>
    </xf>
    <xf numFmtId="165" fontId="16" fillId="0" borderId="6" xfId="2" applyNumberFormat="1" applyFont="1" applyFill="1" applyBorder="1" applyAlignment="1">
      <alignment horizontal="center" vertical="center"/>
    </xf>
    <xf numFmtId="165" fontId="16" fillId="0" borderId="52" xfId="2" applyNumberFormat="1" applyFont="1" applyFill="1" applyBorder="1" applyAlignment="1">
      <alignment horizontal="center" vertical="center"/>
    </xf>
    <xf numFmtId="165" fontId="16" fillId="0" borderId="53" xfId="2" applyNumberFormat="1" applyFont="1" applyFill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" fontId="53" fillId="17" borderId="137" xfId="0" applyNumberFormat="1" applyFont="1" applyFill="1" applyBorder="1" applyAlignment="1">
      <alignment horizontal="center" vertical="center"/>
    </xf>
    <xf numFmtId="0" fontId="6" fillId="2" borderId="131" xfId="0" applyFont="1" applyFill="1" applyBorder="1" applyAlignment="1">
      <alignment horizontal="center" vertical="center" wrapText="1"/>
    </xf>
    <xf numFmtId="0" fontId="6" fillId="2" borderId="132" xfId="0" applyFont="1" applyFill="1" applyBorder="1" applyAlignment="1">
      <alignment horizontal="center" vertical="center" wrapText="1"/>
    </xf>
    <xf numFmtId="0" fontId="6" fillId="2" borderId="132" xfId="0" applyFont="1" applyFill="1" applyBorder="1" applyAlignment="1">
      <alignment horizontal="center" vertical="center"/>
    </xf>
    <xf numFmtId="0" fontId="6" fillId="11" borderId="133" xfId="0" applyFont="1" applyFill="1" applyBorder="1" applyAlignment="1">
      <alignment horizontal="center" vertical="center" wrapText="1"/>
    </xf>
    <xf numFmtId="10" fontId="40" fillId="0" borderId="0" xfId="0" applyNumberFormat="1" applyFont="1" applyAlignment="1">
      <alignment horizontal="center" vertical="center"/>
    </xf>
    <xf numFmtId="165" fontId="40" fillId="0" borderId="0" xfId="0" applyNumberFormat="1" applyFont="1" applyAlignment="1">
      <alignment horizontal="center" vertical="center"/>
    </xf>
    <xf numFmtId="165" fontId="40" fillId="0" borderId="0" xfId="2" applyNumberFormat="1" applyFont="1" applyAlignment="1">
      <alignment horizontal="center" vertical="center"/>
    </xf>
    <xf numFmtId="1" fontId="53" fillId="17" borderId="160" xfId="0" applyNumberFormat="1" applyFont="1" applyFill="1" applyBorder="1" applyAlignment="1">
      <alignment horizontal="center" vertical="center"/>
    </xf>
    <xf numFmtId="10" fontId="6" fillId="0" borderId="93" xfId="0" applyNumberFormat="1" applyFont="1" applyBorder="1" applyAlignment="1">
      <alignment horizontal="center" vertical="center" wrapText="1"/>
    </xf>
    <xf numFmtId="9" fontId="22" fillId="0" borderId="172" xfId="2" applyFont="1" applyFill="1" applyBorder="1" applyAlignment="1">
      <alignment horizontal="center" vertical="center"/>
    </xf>
    <xf numFmtId="9" fontId="22" fillId="0" borderId="161" xfId="2" applyFont="1" applyFill="1" applyBorder="1" applyAlignment="1">
      <alignment horizontal="center" vertical="center"/>
    </xf>
    <xf numFmtId="9" fontId="1" fillId="0" borderId="136" xfId="2" applyFont="1" applyFill="1" applyBorder="1" applyAlignment="1">
      <alignment horizontal="center" vertical="center"/>
    </xf>
    <xf numFmtId="9" fontId="1" fillId="0" borderId="137" xfId="2" applyFont="1" applyFill="1" applyBorder="1" applyAlignment="1">
      <alignment horizontal="center" vertical="center"/>
    </xf>
    <xf numFmtId="165" fontId="1" fillId="0" borderId="137" xfId="2" applyNumberFormat="1" applyFont="1" applyFill="1" applyBorder="1" applyAlignment="1">
      <alignment horizontal="center" vertical="center"/>
    </xf>
    <xf numFmtId="9" fontId="48" fillId="0" borderId="124" xfId="2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6" fillId="2" borderId="101" xfId="0" applyFont="1" applyFill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/>
    </xf>
    <xf numFmtId="0" fontId="1" fillId="0" borderId="173" xfId="0" applyFont="1" applyBorder="1" applyAlignment="1">
      <alignment horizontal="center" vertical="center"/>
    </xf>
    <xf numFmtId="1" fontId="1" fillId="0" borderId="173" xfId="0" applyNumberFormat="1" applyFont="1" applyBorder="1" applyAlignment="1">
      <alignment horizontal="center" vertical="center"/>
    </xf>
    <xf numFmtId="1" fontId="56" fillId="0" borderId="173" xfId="0" applyNumberFormat="1" applyFont="1" applyBorder="1" applyAlignment="1">
      <alignment horizontal="center" vertical="center"/>
    </xf>
    <xf numFmtId="1" fontId="1" fillId="0" borderId="118" xfId="0" applyNumberFormat="1" applyFont="1" applyBorder="1" applyAlignment="1">
      <alignment horizontal="center" vertical="center"/>
    </xf>
    <xf numFmtId="10" fontId="6" fillId="2" borderId="102" xfId="0" applyNumberFormat="1" applyFont="1" applyFill="1" applyBorder="1" applyAlignment="1">
      <alignment horizontal="center" vertical="center" wrapText="1"/>
    </xf>
    <xf numFmtId="10" fontId="6" fillId="14" borderId="102" xfId="0" applyNumberFormat="1" applyFont="1" applyFill="1" applyBorder="1" applyAlignment="1">
      <alignment horizontal="center" vertical="center" wrapText="1"/>
    </xf>
    <xf numFmtId="165" fontId="1" fillId="0" borderId="107" xfId="2" applyNumberFormat="1" applyFont="1" applyFill="1" applyBorder="1" applyAlignment="1">
      <alignment horizontal="center" vertical="center"/>
    </xf>
    <xf numFmtId="165" fontId="1" fillId="0" borderId="174" xfId="2" applyNumberFormat="1" applyFont="1" applyFill="1" applyBorder="1" applyAlignment="1">
      <alignment horizontal="center" vertical="center"/>
    </xf>
    <xf numFmtId="165" fontId="1" fillId="0" borderId="119" xfId="2" applyNumberFormat="1" applyFont="1" applyFill="1" applyBorder="1" applyAlignment="1">
      <alignment horizontal="center" vertical="center"/>
    </xf>
    <xf numFmtId="1" fontId="22" fillId="17" borderId="14" xfId="0" applyNumberFormat="1" applyFont="1" applyFill="1" applyBorder="1" applyAlignment="1">
      <alignment horizontal="center" vertical="center"/>
    </xf>
    <xf numFmtId="1" fontId="22" fillId="17" borderId="26" xfId="0" applyNumberFormat="1" applyFont="1" applyFill="1" applyBorder="1" applyAlignment="1">
      <alignment horizontal="center" vertical="center"/>
    </xf>
    <xf numFmtId="1" fontId="22" fillId="17" borderId="33" xfId="0" applyNumberFormat="1" applyFont="1" applyFill="1" applyBorder="1" applyAlignment="1">
      <alignment horizontal="center" vertical="center"/>
    </xf>
    <xf numFmtId="1" fontId="22" fillId="17" borderId="35" xfId="0" applyNumberFormat="1" applyFont="1" applyFill="1" applyBorder="1" applyAlignment="1">
      <alignment horizontal="center" vertical="center"/>
    </xf>
    <xf numFmtId="1" fontId="22" fillId="17" borderId="27" xfId="0" applyNumberFormat="1" applyFont="1" applyFill="1" applyBorder="1" applyAlignment="1">
      <alignment horizontal="center" vertical="center"/>
    </xf>
    <xf numFmtId="1" fontId="22" fillId="17" borderId="34" xfId="0" applyNumberFormat="1" applyFont="1" applyFill="1" applyBorder="1" applyAlignment="1">
      <alignment horizontal="center" vertical="center"/>
    </xf>
    <xf numFmtId="1" fontId="22" fillId="17" borderId="36" xfId="0" applyNumberFormat="1" applyFont="1" applyFill="1" applyBorder="1" applyAlignment="1">
      <alignment horizontal="center" vertical="center"/>
    </xf>
    <xf numFmtId="1" fontId="22" fillId="17" borderId="18" xfId="0" applyNumberFormat="1" applyFont="1" applyFill="1" applyBorder="1" applyAlignment="1">
      <alignment horizontal="center" vertical="center"/>
    </xf>
    <xf numFmtId="1" fontId="22" fillId="6" borderId="175" xfId="0" applyNumberFormat="1" applyFont="1" applyFill="1" applyBorder="1" applyAlignment="1">
      <alignment horizontal="center" vertical="center"/>
    </xf>
    <xf numFmtId="1" fontId="22" fillId="17" borderId="31" xfId="0" applyNumberFormat="1" applyFont="1" applyFill="1" applyBorder="1" applyAlignment="1">
      <alignment horizontal="center" vertical="center"/>
    </xf>
    <xf numFmtId="1" fontId="79" fillId="0" borderId="144" xfId="0" applyNumberFormat="1" applyFont="1" applyBorder="1" applyAlignment="1">
      <alignment horizontal="center" vertical="center"/>
    </xf>
    <xf numFmtId="9" fontId="1" fillId="0" borderId="177" xfId="2" applyFont="1" applyFill="1" applyBorder="1" applyAlignment="1">
      <alignment horizontal="center" vertical="center"/>
    </xf>
    <xf numFmtId="9" fontId="1" fillId="0" borderId="178" xfId="2" applyFont="1" applyFill="1" applyBorder="1" applyAlignment="1">
      <alignment horizontal="center" vertical="center"/>
    </xf>
    <xf numFmtId="165" fontId="1" fillId="0" borderId="179" xfId="2" applyNumberFormat="1" applyFont="1" applyFill="1" applyBorder="1" applyAlignment="1">
      <alignment horizontal="center" vertical="center"/>
    </xf>
    <xf numFmtId="165" fontId="1" fillId="0" borderId="180" xfId="2" applyNumberFormat="1" applyFont="1" applyFill="1" applyBorder="1" applyAlignment="1">
      <alignment horizontal="center" vertical="center"/>
    </xf>
    <xf numFmtId="10" fontId="6" fillId="2" borderId="170" xfId="0" applyNumberFormat="1" applyFont="1" applyFill="1" applyBorder="1" applyAlignment="1">
      <alignment horizontal="center" vertical="center" wrapText="1"/>
    </xf>
    <xf numFmtId="9" fontId="1" fillId="0" borderId="176" xfId="2" applyFont="1" applyFill="1" applyBorder="1" applyAlignment="1">
      <alignment horizontal="center" vertical="center"/>
    </xf>
    <xf numFmtId="1" fontId="23" fillId="0" borderId="149" xfId="0" applyNumberFormat="1" applyFont="1" applyBorder="1" applyAlignment="1">
      <alignment horizontal="center" vertical="center"/>
    </xf>
    <xf numFmtId="1" fontId="53" fillId="0" borderId="143" xfId="0" applyNumberFormat="1" applyFont="1" applyBorder="1" applyAlignment="1">
      <alignment horizontal="center" vertical="center"/>
    </xf>
    <xf numFmtId="1" fontId="53" fillId="0" borderId="157" xfId="0" applyNumberFormat="1" applyFont="1" applyBorder="1" applyAlignment="1">
      <alignment horizontal="center" vertical="center"/>
    </xf>
    <xf numFmtId="1" fontId="22" fillId="2" borderId="2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0" fillId="8" borderId="78" xfId="0" applyFont="1" applyFill="1" applyBorder="1" applyAlignment="1">
      <alignment horizontal="center" vertical="center" wrapText="1"/>
    </xf>
    <xf numFmtId="0" fontId="30" fillId="8" borderId="79" xfId="0" applyFont="1" applyFill="1" applyBorder="1" applyAlignment="1">
      <alignment horizontal="center" vertical="center" wrapText="1"/>
    </xf>
    <xf numFmtId="0" fontId="30" fillId="13" borderId="79" xfId="0" applyFont="1" applyFill="1" applyBorder="1" applyAlignment="1">
      <alignment horizontal="center" vertical="center" wrapText="1"/>
    </xf>
    <xf numFmtId="0" fontId="30" fillId="8" borderId="80" xfId="0" applyFont="1" applyFill="1" applyBorder="1" applyAlignment="1">
      <alignment horizontal="center" vertical="center" wrapText="1"/>
    </xf>
    <xf numFmtId="0" fontId="30" fillId="8" borderId="81" xfId="0" applyFont="1" applyFill="1" applyBorder="1" applyAlignment="1">
      <alignment horizontal="center" vertical="center" wrapText="1"/>
    </xf>
    <xf numFmtId="0" fontId="30" fillId="8" borderId="74" xfId="0" applyFont="1" applyFill="1" applyBorder="1" applyAlignment="1">
      <alignment horizontal="center" vertical="center" wrapText="1"/>
    </xf>
    <xf numFmtId="0" fontId="30" fillId="8" borderId="75" xfId="0" applyFont="1" applyFill="1" applyBorder="1" applyAlignment="1">
      <alignment horizontal="center" vertical="center" wrapText="1"/>
    </xf>
    <xf numFmtId="0" fontId="6" fillId="4" borderId="86" xfId="0" applyFont="1" applyFill="1" applyBorder="1" applyAlignment="1">
      <alignment horizontal="center" vertical="center" wrapText="1"/>
    </xf>
    <xf numFmtId="0" fontId="6" fillId="4" borderId="87" xfId="0" applyFont="1" applyFill="1" applyBorder="1" applyAlignment="1">
      <alignment horizontal="center" vertical="center" wrapText="1"/>
    </xf>
    <xf numFmtId="0" fontId="6" fillId="12" borderId="78" xfId="0" applyFont="1" applyFill="1" applyBorder="1" applyAlignment="1">
      <alignment horizontal="center" vertical="center" wrapText="1"/>
    </xf>
    <xf numFmtId="0" fontId="6" fillId="12" borderId="79" xfId="0" applyFont="1" applyFill="1" applyBorder="1" applyAlignment="1">
      <alignment horizontal="center" vertical="center" wrapText="1"/>
    </xf>
    <xf numFmtId="0" fontId="25" fillId="12" borderId="79" xfId="0" applyFont="1" applyFill="1" applyBorder="1" applyAlignment="1">
      <alignment horizontal="center" vertical="center" wrapText="1"/>
    </xf>
    <xf numFmtId="0" fontId="25" fillId="12" borderId="80" xfId="0" applyFont="1" applyFill="1" applyBorder="1" applyAlignment="1">
      <alignment horizontal="center" vertical="center" wrapText="1"/>
    </xf>
    <xf numFmtId="0" fontId="6" fillId="4" borderId="81" xfId="0" applyFont="1" applyFill="1" applyBorder="1" applyAlignment="1">
      <alignment horizontal="center" vertical="center" textRotation="90" wrapText="1"/>
    </xf>
    <xf numFmtId="0" fontId="6" fillId="2" borderId="79" xfId="0" applyFont="1" applyFill="1" applyBorder="1" applyAlignment="1">
      <alignment horizontal="center" vertical="center" wrapText="1"/>
    </xf>
    <xf numFmtId="0" fontId="6" fillId="4" borderId="80" xfId="0" applyFont="1" applyFill="1" applyBorder="1" applyAlignment="1">
      <alignment horizontal="center" vertical="center" wrapText="1"/>
    </xf>
    <xf numFmtId="0" fontId="3" fillId="4" borderId="86" xfId="0" applyFont="1" applyFill="1" applyBorder="1" applyAlignment="1">
      <alignment horizontal="center" vertical="center" textRotation="90" wrapText="1"/>
    </xf>
    <xf numFmtId="0" fontId="3" fillId="4" borderId="87" xfId="0" applyFont="1" applyFill="1" applyBorder="1" applyAlignment="1">
      <alignment horizontal="center" vertical="center" textRotation="90" wrapText="1"/>
    </xf>
    <xf numFmtId="0" fontId="6" fillId="10" borderId="74" xfId="0" applyFont="1" applyFill="1" applyBorder="1" applyAlignment="1">
      <alignment horizontal="center" vertical="center" textRotation="90" wrapText="1"/>
    </xf>
    <xf numFmtId="0" fontId="2" fillId="4" borderId="89" xfId="0" applyFont="1" applyFill="1" applyBorder="1" applyAlignment="1">
      <alignment horizontal="center" vertical="center" textRotation="90" wrapText="1"/>
    </xf>
    <xf numFmtId="0" fontId="6" fillId="4" borderId="74" xfId="0" applyFont="1" applyFill="1" applyBorder="1" applyAlignment="1">
      <alignment horizontal="center" vertical="center" textRotation="90" wrapText="1"/>
    </xf>
    <xf numFmtId="0" fontId="30" fillId="8" borderId="82" xfId="0" applyFont="1" applyFill="1" applyBorder="1" applyAlignment="1">
      <alignment horizontal="center" vertical="center" wrapText="1"/>
    </xf>
    <xf numFmtId="0" fontId="30" fillId="8" borderId="77" xfId="0" applyFont="1" applyFill="1" applyBorder="1" applyAlignment="1">
      <alignment horizontal="center" vertical="center" wrapText="1"/>
    </xf>
    <xf numFmtId="0" fontId="3" fillId="4" borderId="88" xfId="0" applyFont="1" applyFill="1" applyBorder="1" applyAlignment="1">
      <alignment horizontal="center" vertical="center" textRotation="90" wrapText="1"/>
    </xf>
    <xf numFmtId="0" fontId="30" fillId="8" borderId="83" xfId="0" applyFont="1" applyFill="1" applyBorder="1" applyAlignment="1">
      <alignment horizontal="center" vertical="center" wrapText="1"/>
    </xf>
    <xf numFmtId="0" fontId="6" fillId="4" borderId="88" xfId="0" applyFont="1" applyFill="1" applyBorder="1" applyAlignment="1">
      <alignment horizontal="center" vertical="center" wrapText="1"/>
    </xf>
    <xf numFmtId="0" fontId="6" fillId="4" borderId="81" xfId="0" applyFont="1" applyFill="1" applyBorder="1" applyAlignment="1">
      <alignment horizontal="center" vertical="center" wrapText="1"/>
    </xf>
    <xf numFmtId="0" fontId="6" fillId="4" borderId="74" xfId="0" applyFont="1" applyFill="1" applyBorder="1" applyAlignment="1">
      <alignment horizontal="center" vertical="center" wrapText="1"/>
    </xf>
    <xf numFmtId="0" fontId="2" fillId="7" borderId="80" xfId="0" applyFont="1" applyFill="1" applyBorder="1" applyAlignment="1">
      <alignment horizontal="center" vertical="center" wrapText="1"/>
    </xf>
    <xf numFmtId="0" fontId="6" fillId="6" borderId="81" xfId="0" applyFont="1" applyFill="1" applyBorder="1" applyAlignment="1">
      <alignment horizontal="center" vertical="center" wrapText="1"/>
    </xf>
    <xf numFmtId="0" fontId="6" fillId="6" borderId="74" xfId="0" applyFont="1" applyFill="1" applyBorder="1" applyAlignment="1">
      <alignment horizontal="center" vertical="center" wrapText="1"/>
    </xf>
    <xf numFmtId="0" fontId="2" fillId="6" borderId="7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6" fillId="6" borderId="75" xfId="0" applyFont="1" applyFill="1" applyBorder="1" applyAlignment="1">
      <alignment horizontal="center" vertical="center" wrapText="1"/>
    </xf>
    <xf numFmtId="1" fontId="6" fillId="7" borderId="81" xfId="0" applyNumberFormat="1" applyFont="1" applyFill="1" applyBorder="1" applyAlignment="1">
      <alignment horizontal="center" vertical="center" wrapText="1"/>
    </xf>
    <xf numFmtId="0" fontId="6" fillId="7" borderId="85" xfId="0" applyFont="1" applyFill="1" applyBorder="1" applyAlignment="1">
      <alignment horizontal="center" vertical="center" wrapText="1"/>
    </xf>
    <xf numFmtId="0" fontId="6" fillId="2" borderId="78" xfId="0" applyFont="1" applyFill="1" applyBorder="1" applyAlignment="1">
      <alignment horizontal="center" vertical="center" wrapText="1"/>
    </xf>
    <xf numFmtId="0" fontId="6" fillId="6" borderId="79" xfId="0" applyFont="1" applyFill="1" applyBorder="1" applyAlignment="1">
      <alignment horizontal="center" vertical="center" wrapText="1"/>
    </xf>
    <xf numFmtId="0" fontId="2" fillId="4" borderId="87" xfId="0" applyFont="1" applyFill="1" applyBorder="1" applyAlignment="1">
      <alignment horizontal="center" vertical="center" textRotation="90" wrapText="1"/>
    </xf>
    <xf numFmtId="0" fontId="2" fillId="7" borderId="79" xfId="0" applyFont="1" applyFill="1" applyBorder="1" applyAlignment="1">
      <alignment horizontal="center" vertical="center" textRotation="90" wrapText="1"/>
    </xf>
    <xf numFmtId="0" fontId="30" fillId="8" borderId="71" xfId="0" applyFont="1" applyFill="1" applyBorder="1" applyAlignment="1">
      <alignment horizontal="center" vertical="center" wrapText="1"/>
    </xf>
    <xf numFmtId="0" fontId="6" fillId="6" borderId="78" xfId="0" applyFont="1" applyFill="1" applyBorder="1" applyAlignment="1">
      <alignment horizontal="center" vertical="center" wrapText="1"/>
    </xf>
    <xf numFmtId="0" fontId="6" fillId="6" borderId="80" xfId="0" applyFont="1" applyFill="1" applyBorder="1" applyAlignment="1">
      <alignment horizontal="center" vertical="center" wrapText="1"/>
    </xf>
    <xf numFmtId="0" fontId="30" fillId="8" borderId="72" xfId="0" applyFont="1" applyFill="1" applyBorder="1" applyAlignment="1">
      <alignment horizontal="center" vertical="center" wrapText="1"/>
    </xf>
    <xf numFmtId="0" fontId="30" fillId="8" borderId="73" xfId="0" applyFont="1" applyFill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30" fillId="8" borderId="76" xfId="0" applyFont="1" applyFill="1" applyBorder="1" applyAlignment="1">
      <alignment horizontal="center" vertical="center" wrapText="1"/>
    </xf>
    <xf numFmtId="0" fontId="2" fillId="7" borderId="84" xfId="0" applyFont="1" applyFill="1" applyBorder="1" applyAlignment="1">
      <alignment horizontal="center" vertical="center" wrapText="1"/>
    </xf>
    <xf numFmtId="0" fontId="5" fillId="2" borderId="80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6" fillId="4" borderId="94" xfId="0" applyFont="1" applyFill="1" applyBorder="1" applyAlignment="1">
      <alignment horizontal="center" vertical="center" wrapText="1"/>
    </xf>
    <xf numFmtId="0" fontId="6" fillId="4" borderId="108" xfId="0" applyFont="1" applyFill="1" applyBorder="1" applyAlignment="1">
      <alignment horizontal="center" vertical="center" wrapText="1"/>
    </xf>
    <xf numFmtId="0" fontId="6" fillId="4" borderId="120" xfId="0" applyFont="1" applyFill="1" applyBorder="1" applyAlignment="1">
      <alignment horizontal="center" vertical="center" wrapText="1"/>
    </xf>
    <xf numFmtId="0" fontId="6" fillId="4" borderId="95" xfId="0" applyFont="1" applyFill="1" applyBorder="1" applyAlignment="1">
      <alignment horizontal="center" vertical="center" wrapText="1"/>
    </xf>
    <xf numFmtId="0" fontId="6" fillId="4" borderId="109" xfId="0" applyFont="1" applyFill="1" applyBorder="1" applyAlignment="1">
      <alignment horizontal="center" vertical="center" wrapText="1"/>
    </xf>
    <xf numFmtId="0" fontId="6" fillId="4" borderId="121" xfId="0" applyFont="1" applyFill="1" applyBorder="1" applyAlignment="1">
      <alignment horizontal="center" vertical="center" wrapText="1"/>
    </xf>
    <xf numFmtId="0" fontId="6" fillId="4" borderId="96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 wrapText="1"/>
    </xf>
    <xf numFmtId="0" fontId="6" fillId="4" borderId="122" xfId="0" applyFont="1" applyFill="1" applyBorder="1" applyAlignment="1">
      <alignment horizontal="center" vertical="center" wrapText="1"/>
    </xf>
    <xf numFmtId="0" fontId="6" fillId="4" borderId="97" xfId="0" applyFont="1" applyFill="1" applyBorder="1" applyAlignment="1">
      <alignment horizontal="center" vertical="center" wrapText="1"/>
    </xf>
    <xf numFmtId="0" fontId="6" fillId="4" borderId="98" xfId="0" applyFont="1" applyFill="1" applyBorder="1" applyAlignment="1">
      <alignment horizontal="center" vertical="center" wrapText="1"/>
    </xf>
    <xf numFmtId="0" fontId="6" fillId="4" borderId="99" xfId="0" applyFont="1" applyFill="1" applyBorder="1" applyAlignment="1">
      <alignment horizontal="center" vertical="center" wrapText="1"/>
    </xf>
    <xf numFmtId="0" fontId="6" fillId="4" borderId="111" xfId="0" applyFont="1" applyFill="1" applyBorder="1" applyAlignment="1">
      <alignment horizontal="center" vertical="center" wrapText="1"/>
    </xf>
    <xf numFmtId="0" fontId="6" fillId="4" borderId="112" xfId="0" applyFont="1" applyFill="1" applyBorder="1" applyAlignment="1">
      <alignment horizontal="center" vertical="center" wrapText="1"/>
    </xf>
    <xf numFmtId="0" fontId="6" fillId="4" borderId="113" xfId="0" applyFont="1" applyFill="1" applyBorder="1" applyAlignment="1">
      <alignment horizontal="center" vertical="center" wrapText="1"/>
    </xf>
    <xf numFmtId="10" fontId="6" fillId="4" borderId="96" xfId="0" applyNumberFormat="1" applyFont="1" applyFill="1" applyBorder="1" applyAlignment="1">
      <alignment horizontal="center" vertical="center" wrapText="1"/>
    </xf>
    <xf numFmtId="10" fontId="6" fillId="4" borderId="110" xfId="0" applyNumberFormat="1" applyFont="1" applyFill="1" applyBorder="1" applyAlignment="1">
      <alignment horizontal="center" vertical="center" wrapText="1"/>
    </xf>
    <xf numFmtId="10" fontId="6" fillId="4" borderId="122" xfId="0" applyNumberFormat="1" applyFont="1" applyFill="1" applyBorder="1" applyAlignment="1">
      <alignment horizontal="center" vertical="center" wrapText="1"/>
    </xf>
    <xf numFmtId="0" fontId="49" fillId="7" borderId="100" xfId="0" applyFont="1" applyFill="1" applyBorder="1" applyAlignment="1">
      <alignment horizontal="center" vertical="center" wrapText="1"/>
    </xf>
    <xf numFmtId="0" fontId="49" fillId="7" borderId="101" xfId="0" applyFont="1" applyFill="1" applyBorder="1" applyAlignment="1">
      <alignment horizontal="center" vertical="center" wrapText="1"/>
    </xf>
    <xf numFmtId="0" fontId="49" fillId="7" borderId="102" xfId="0" applyFont="1" applyFill="1" applyBorder="1" applyAlignment="1">
      <alignment horizontal="center" vertical="center" wrapText="1"/>
    </xf>
    <xf numFmtId="0" fontId="48" fillId="7" borderId="97" xfId="0" applyFont="1" applyFill="1" applyBorder="1" applyAlignment="1">
      <alignment horizontal="center" vertical="center" wrapText="1"/>
    </xf>
    <xf numFmtId="0" fontId="48" fillId="7" borderId="98" xfId="0" applyFont="1" applyFill="1" applyBorder="1" applyAlignment="1">
      <alignment horizontal="center" vertical="center" wrapText="1"/>
    </xf>
    <xf numFmtId="0" fontId="48" fillId="7" borderId="99" xfId="0" applyFont="1" applyFill="1" applyBorder="1" applyAlignment="1">
      <alignment horizontal="center" vertical="center" wrapText="1"/>
    </xf>
    <xf numFmtId="0" fontId="58" fillId="0" borderId="134" xfId="0" applyFont="1" applyBorder="1" applyAlignment="1">
      <alignment horizontal="center" vertical="center" wrapText="1"/>
    </xf>
    <xf numFmtId="0" fontId="58" fillId="0" borderId="135" xfId="0" applyFont="1" applyBorder="1" applyAlignment="1">
      <alignment horizontal="center" vertical="center" wrapText="1"/>
    </xf>
    <xf numFmtId="0" fontId="58" fillId="0" borderId="147" xfId="0" applyFont="1" applyBorder="1" applyAlignment="1">
      <alignment horizontal="center" vertical="center" wrapText="1"/>
    </xf>
    <xf numFmtId="0" fontId="59" fillId="0" borderId="148" xfId="0" applyFont="1" applyBorder="1" applyAlignment="1">
      <alignment horizontal="center" vertical="center" wrapText="1"/>
    </xf>
    <xf numFmtId="0" fontId="59" fillId="0" borderId="149" xfId="0" applyFont="1" applyBorder="1" applyAlignment="1">
      <alignment horizontal="center" vertical="center" wrapText="1"/>
    </xf>
    <xf numFmtId="0" fontId="59" fillId="0" borderId="150" xfId="0" applyFont="1" applyBorder="1" applyAlignment="1">
      <alignment horizontal="center" vertical="center" wrapText="1"/>
    </xf>
    <xf numFmtId="10" fontId="6" fillId="4" borderId="100" xfId="0" applyNumberFormat="1" applyFont="1" applyFill="1" applyBorder="1" applyAlignment="1">
      <alignment horizontal="center" vertical="center" wrapText="1"/>
    </xf>
    <xf numFmtId="10" fontId="6" fillId="4" borderId="101" xfId="0" applyNumberFormat="1" applyFont="1" applyFill="1" applyBorder="1" applyAlignment="1">
      <alignment horizontal="center" vertical="center" wrapText="1"/>
    </xf>
    <xf numFmtId="10" fontId="6" fillId="4" borderId="102" xfId="0" applyNumberFormat="1" applyFont="1" applyFill="1" applyBorder="1" applyAlignment="1">
      <alignment horizontal="center" vertical="center" wrapText="1"/>
    </xf>
    <xf numFmtId="0" fontId="2" fillId="4" borderId="103" xfId="0" applyFont="1" applyFill="1" applyBorder="1" applyAlignment="1">
      <alignment horizontal="center" vertical="center" wrapText="1"/>
    </xf>
    <xf numFmtId="0" fontId="2" fillId="4" borderId="104" xfId="0" applyFont="1" applyFill="1" applyBorder="1" applyAlignment="1">
      <alignment horizontal="center" vertical="center" wrapText="1"/>
    </xf>
    <xf numFmtId="0" fontId="2" fillId="4" borderId="123" xfId="0" applyFont="1" applyFill="1" applyBorder="1" applyAlignment="1">
      <alignment horizontal="center" vertical="center" wrapText="1"/>
    </xf>
    <xf numFmtId="0" fontId="37" fillId="13" borderId="97" xfId="0" applyFont="1" applyFill="1" applyBorder="1" applyAlignment="1">
      <alignment horizontal="center" vertical="center" wrapText="1"/>
    </xf>
    <xf numFmtId="0" fontId="37" fillId="13" borderId="98" xfId="0" applyFont="1" applyFill="1" applyBorder="1" applyAlignment="1">
      <alignment horizontal="center" vertical="center" wrapText="1"/>
    </xf>
    <xf numFmtId="0" fontId="37" fillId="13" borderId="99" xfId="0" applyFont="1" applyFill="1" applyBorder="1" applyAlignment="1">
      <alignment horizontal="center" vertical="center" wrapText="1"/>
    </xf>
    <xf numFmtId="0" fontId="37" fillId="13" borderId="111" xfId="0" applyFont="1" applyFill="1" applyBorder="1" applyAlignment="1">
      <alignment horizontal="center" vertical="center" wrapText="1"/>
    </xf>
    <xf numFmtId="0" fontId="37" fillId="13" borderId="112" xfId="0" applyFont="1" applyFill="1" applyBorder="1" applyAlignment="1">
      <alignment horizontal="center" vertical="center" wrapText="1"/>
    </xf>
    <xf numFmtId="0" fontId="37" fillId="13" borderId="113" xfId="0" applyFont="1" applyFill="1" applyBorder="1" applyAlignment="1">
      <alignment horizontal="center" vertical="center" wrapText="1"/>
    </xf>
    <xf numFmtId="0" fontId="49" fillId="7" borderId="105" xfId="0" applyFont="1" applyFill="1" applyBorder="1" applyAlignment="1">
      <alignment horizontal="center" vertical="center" wrapText="1"/>
    </xf>
    <xf numFmtId="0" fontId="49" fillId="7" borderId="106" xfId="0" applyFont="1" applyFill="1" applyBorder="1" applyAlignment="1">
      <alignment horizontal="center" vertical="center" wrapText="1"/>
    </xf>
    <xf numFmtId="0" fontId="49" fillId="7" borderId="107" xfId="0" applyFont="1" applyFill="1" applyBorder="1" applyAlignment="1">
      <alignment horizontal="center" vertical="center" wrapText="1"/>
    </xf>
    <xf numFmtId="0" fontId="48" fillId="7" borderId="117" xfId="0" applyFont="1" applyFill="1" applyBorder="1" applyAlignment="1">
      <alignment horizontal="center" vertical="center" wrapText="1"/>
    </xf>
    <xf numFmtId="0" fontId="48" fillId="7" borderId="118" xfId="0" applyFont="1" applyFill="1" applyBorder="1" applyAlignment="1">
      <alignment horizontal="center" vertical="center" wrapText="1"/>
    </xf>
    <xf numFmtId="0" fontId="48" fillId="7" borderId="119" xfId="0" applyFont="1" applyFill="1" applyBorder="1" applyAlignment="1">
      <alignment horizontal="center" vertical="center" wrapText="1"/>
    </xf>
    <xf numFmtId="10" fontId="6" fillId="4" borderId="169" xfId="0" applyNumberFormat="1" applyFont="1" applyFill="1" applyBorder="1" applyAlignment="1">
      <alignment horizontal="center" vertical="center" wrapText="1"/>
    </xf>
    <xf numFmtId="10" fontId="6" fillId="4" borderId="170" xfId="0" applyNumberFormat="1" applyFont="1" applyFill="1" applyBorder="1" applyAlignment="1">
      <alignment horizontal="center" vertical="center" wrapText="1"/>
    </xf>
    <xf numFmtId="10" fontId="6" fillId="4" borderId="171" xfId="0" applyNumberFormat="1" applyFont="1" applyFill="1" applyBorder="1" applyAlignment="1">
      <alignment horizontal="center" vertical="center" wrapText="1"/>
    </xf>
    <xf numFmtId="10" fontId="6" fillId="4" borderId="159" xfId="0" applyNumberFormat="1" applyFont="1" applyFill="1" applyBorder="1" applyAlignment="1">
      <alignment horizontal="center" vertical="center" wrapText="1"/>
    </xf>
    <xf numFmtId="10" fontId="6" fillId="4" borderId="160" xfId="0" applyNumberFormat="1" applyFont="1" applyFill="1" applyBorder="1" applyAlignment="1">
      <alignment horizontal="center" vertical="center" wrapText="1"/>
    </xf>
    <xf numFmtId="10" fontId="6" fillId="4" borderId="161" xfId="0" applyNumberFormat="1" applyFont="1" applyFill="1" applyBorder="1" applyAlignment="1">
      <alignment horizontal="center" vertical="center" wrapText="1"/>
    </xf>
    <xf numFmtId="0" fontId="6" fillId="4" borderId="131" xfId="0" applyFont="1" applyFill="1" applyBorder="1" applyAlignment="1">
      <alignment horizontal="center" vertical="center" wrapText="1"/>
    </xf>
    <xf numFmtId="0" fontId="6" fillId="4" borderId="142" xfId="0" applyFont="1" applyFill="1" applyBorder="1" applyAlignment="1">
      <alignment horizontal="center" vertical="center" wrapText="1"/>
    </xf>
    <xf numFmtId="0" fontId="6" fillId="4" borderId="154" xfId="0" applyFont="1" applyFill="1" applyBorder="1" applyAlignment="1">
      <alignment horizontal="center" vertical="center" wrapText="1"/>
    </xf>
    <xf numFmtId="0" fontId="6" fillId="4" borderId="133" xfId="0" applyFont="1" applyFill="1" applyBorder="1" applyAlignment="1">
      <alignment horizontal="center" vertical="center" wrapText="1"/>
    </xf>
    <xf numFmtId="0" fontId="6" fillId="4" borderId="144" xfId="0" applyFont="1" applyFill="1" applyBorder="1" applyAlignment="1">
      <alignment horizontal="center" vertical="center" wrapText="1"/>
    </xf>
    <xf numFmtId="0" fontId="6" fillId="4" borderId="155" xfId="0" applyFont="1" applyFill="1" applyBorder="1" applyAlignment="1">
      <alignment horizontal="center" vertical="center" wrapText="1"/>
    </xf>
    <xf numFmtId="0" fontId="37" fillId="6" borderId="97" xfId="0" applyFont="1" applyFill="1" applyBorder="1" applyAlignment="1">
      <alignment horizontal="center" vertical="center" wrapText="1"/>
    </xf>
    <xf numFmtId="0" fontId="37" fillId="6" borderId="98" xfId="0" applyFont="1" applyFill="1" applyBorder="1" applyAlignment="1">
      <alignment horizontal="center" vertical="center" wrapText="1"/>
    </xf>
    <xf numFmtId="0" fontId="37" fillId="6" borderId="99" xfId="0" applyFont="1" applyFill="1" applyBorder="1" applyAlignment="1">
      <alignment horizontal="center" vertical="center" wrapText="1"/>
    </xf>
    <xf numFmtId="0" fontId="37" fillId="6" borderId="111" xfId="0" applyFont="1" applyFill="1" applyBorder="1" applyAlignment="1">
      <alignment horizontal="center" vertical="center" wrapText="1"/>
    </xf>
    <xf numFmtId="0" fontId="37" fillId="6" borderId="112" xfId="0" applyFont="1" applyFill="1" applyBorder="1" applyAlignment="1">
      <alignment horizontal="center" vertical="center" wrapText="1"/>
    </xf>
    <xf numFmtId="0" fontId="37" fillId="6" borderId="113" xfId="0" applyFont="1" applyFill="1" applyBorder="1" applyAlignment="1">
      <alignment horizontal="center" vertical="center" wrapText="1"/>
    </xf>
  </cellXfs>
  <cellStyles count="4">
    <cellStyle name="BORDA PERALES ROMEL……….880 3" xfId="1" xr:uid="{00000000-0005-0000-0000-000000000000}"/>
    <cellStyle name="Millares 3" xfId="3" xr:uid="{00000000-0005-0000-0000-000001000000}"/>
    <cellStyle name="Normal" xfId="0" builtinId="0"/>
    <cellStyle name="Porcentaje" xfId="2" builtinId="5"/>
  </cellStyles>
  <dxfs count="8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00B05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B02C6"/>
      </font>
    </dxf>
    <dxf>
      <font>
        <color rgb="FFC0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B02C6"/>
      </font>
    </dxf>
    <dxf>
      <font>
        <color rgb="FFC0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rgb="FF00B05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6699FF"/>
      <color rgb="FFFFFFFF"/>
      <color rgb="FFFFFF00"/>
      <color rgb="FF0B02C6"/>
      <color rgb="FF0033CC"/>
      <color rgb="FFE2F7E1"/>
      <color rgb="FFFFF8E5"/>
      <color rgb="FFFFE5E5"/>
      <color rgb="FFF5E2FA"/>
      <color rgb="FFF0D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4280195</xdr:colOff>
      <xdr:row>0</xdr:row>
      <xdr:rowOff>671511</xdr:rowOff>
    </xdr:from>
    <xdr:to>
      <xdr:col>139</xdr:col>
      <xdr:colOff>71438</xdr:colOff>
      <xdr:row>1</xdr:row>
      <xdr:rowOff>1876424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695" y="671511"/>
          <a:ext cx="60513618" cy="33718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4381500</xdr:colOff>
      <xdr:row>0</xdr:row>
      <xdr:rowOff>876299</xdr:rowOff>
    </xdr:from>
    <xdr:to>
      <xdr:col>139</xdr:col>
      <xdr:colOff>285750</xdr:colOff>
      <xdr:row>1</xdr:row>
      <xdr:rowOff>1714500</xdr:rowOff>
    </xdr:to>
    <xdr:sp macro="" textlink="">
      <xdr:nvSpPr>
        <xdr:cNvPr id="4" name="Rectángulo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953000" y="876299"/>
          <a:ext cx="85344000" cy="3028951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4500">
              <a:solidFill>
                <a:schemeClr val="bg1"/>
              </a:solidFill>
              <a:latin typeface="Arial Narrow" panose="020B0606020202030204" pitchFamily="34" charset="0"/>
            </a:rPr>
            <a:t>INSTRUMENTO DE GESTIÓN ESTADÍSTICO JURISDICCIONAL DEL DISTRITO JUDICIAL DE JUNÍN 2022</a:t>
          </a:r>
        </a:p>
      </xdr:txBody>
    </xdr:sp>
    <xdr:clientData/>
  </xdr:twoCellAnchor>
  <xdr:twoCellAnchor editAs="oneCell">
    <xdr:from>
      <xdr:col>1</xdr:col>
      <xdr:colOff>76200</xdr:colOff>
      <xdr:row>3</xdr:row>
      <xdr:rowOff>95251</xdr:rowOff>
    </xdr:from>
    <xdr:to>
      <xdr:col>1</xdr:col>
      <xdr:colOff>4267200</xdr:colOff>
      <xdr:row>3</xdr:row>
      <xdr:rowOff>3219450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94"/>
        <a:stretch/>
      </xdr:blipFill>
      <xdr:spPr>
        <a:xfrm>
          <a:off x="685800" y="533401"/>
          <a:ext cx="4191000" cy="312419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4114800</xdr:colOff>
      <xdr:row>3</xdr:row>
      <xdr:rowOff>38100</xdr:rowOff>
    </xdr:from>
    <xdr:to>
      <xdr:col>138</xdr:col>
      <xdr:colOff>1066800</xdr:colOff>
      <xdr:row>3</xdr:row>
      <xdr:rowOff>3407093</xdr:rowOff>
    </xdr:to>
    <xdr:pic>
      <xdr:nvPicPr>
        <xdr:cNvPr id="12" name="Imagen 7">
          <a:extLst>
            <a:ext uri="{FF2B5EF4-FFF2-40B4-BE49-F238E27FC236}">
              <a16:creationId xmlns:a16="http://schemas.microsoft.com/office/drawing/2014/main" id="{004F004B-1D75-4AB9-95D4-EF018A876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476250"/>
          <a:ext cx="141046200" cy="336899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2247900</xdr:colOff>
      <xdr:row>3</xdr:row>
      <xdr:rowOff>323850</xdr:rowOff>
    </xdr:from>
    <xdr:to>
      <xdr:col>127</xdr:col>
      <xdr:colOff>163830</xdr:colOff>
      <xdr:row>3</xdr:row>
      <xdr:rowOff>3326131</xdr:rowOff>
    </xdr:to>
    <xdr:sp macro="" textlink="">
      <xdr:nvSpPr>
        <xdr:cNvPr id="14" name="Rectángulo 6">
          <a:extLst>
            <a:ext uri="{FF2B5EF4-FFF2-40B4-BE49-F238E27FC236}">
              <a16:creationId xmlns:a16="http://schemas.microsoft.com/office/drawing/2014/main" id="{5E8D282C-0313-4FD8-977C-22609C8EAA9C}"/>
            </a:ext>
          </a:extLst>
        </xdr:cNvPr>
        <xdr:cNvSpPr/>
      </xdr:nvSpPr>
      <xdr:spPr>
        <a:xfrm>
          <a:off x="2857500" y="762000"/>
          <a:ext cx="129284730" cy="3002281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4500">
              <a:solidFill>
                <a:schemeClr val="bg1"/>
              </a:solidFill>
              <a:latin typeface="Arial Narrow" panose="020B0606020202030204" pitchFamily="34" charset="0"/>
            </a:rPr>
            <a:t>INSTRUMENTO DE GESTIÓN ESTADÍSTICO JURISDICCIONAL DEL DISTRITO JUDICIAL DE JUNÍN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NJ3692"/>
  <sheetViews>
    <sheetView tabSelected="1" zoomScale="25" zoomScaleNormal="25" zoomScaleSheetLayoutView="30" workbookViewId="0">
      <pane xSplit="2" ySplit="9" topLeftCell="CC95" activePane="bottomRight" state="frozen"/>
      <selection pane="topRight" activeCell="E1" sqref="E1"/>
      <selection pane="bottomLeft" activeCell="A5" sqref="A5"/>
      <selection pane="bottomRight" activeCell="DG99" sqref="DG99"/>
    </sheetView>
  </sheetViews>
  <sheetFormatPr baseColWidth="10" defaultColWidth="11.42578125" defaultRowHeight="33.75" x14ac:dyDescent="0.25"/>
  <cols>
    <col min="1" max="1" width="9" style="34" customWidth="1"/>
    <col min="2" max="2" width="121.7109375" style="6" customWidth="1"/>
    <col min="3" max="3" width="97.7109375" style="87" customWidth="1"/>
    <col min="4" max="4" width="33.5703125" style="7" customWidth="1"/>
    <col min="5" max="5" width="15.140625" style="8" customWidth="1"/>
    <col min="6" max="6" width="15.140625" style="7" customWidth="1"/>
    <col min="7" max="8" width="14.7109375" style="7" customWidth="1"/>
    <col min="9" max="9" width="14.7109375" style="8" customWidth="1"/>
    <col min="10" max="10" width="27.85546875" style="9" customWidth="1"/>
    <col min="11" max="11" width="10.28515625" style="10" customWidth="1"/>
    <col min="12" max="12" width="10.7109375" style="10" customWidth="1"/>
    <col min="13" max="13" width="11.7109375" style="10" customWidth="1"/>
    <col min="14" max="20" width="10.7109375" style="10" customWidth="1"/>
    <col min="21" max="21" width="11" style="10" hidden="1" customWidth="1"/>
    <col min="22" max="22" width="10.7109375" style="10" hidden="1" customWidth="1"/>
    <col min="23" max="23" width="19.7109375" style="16" customWidth="1"/>
    <col min="24" max="33" width="10.7109375" style="10" customWidth="1"/>
    <col min="34" max="35" width="10.7109375" style="10" hidden="1" customWidth="1"/>
    <col min="36" max="36" width="24.7109375" style="16" customWidth="1"/>
    <col min="37" max="37" width="28.5703125" style="18" customWidth="1"/>
    <col min="38" max="38" width="27.7109375" style="18" customWidth="1"/>
    <col min="39" max="39" width="27.28515625" style="18" customWidth="1"/>
    <col min="40" max="40" width="34" style="18" customWidth="1"/>
    <col min="41" max="41" width="13" style="7" customWidth="1"/>
    <col min="42" max="50" width="13.7109375" style="7" customWidth="1"/>
    <col min="51" max="52" width="13.7109375" style="7" hidden="1" customWidth="1"/>
    <col min="53" max="53" width="20.140625" style="17" customWidth="1"/>
    <col min="54" max="63" width="10.7109375" style="10" customWidth="1"/>
    <col min="64" max="65" width="10.7109375" style="10" hidden="1" customWidth="1"/>
    <col min="66" max="66" width="23.28515625" style="17" customWidth="1"/>
    <col min="67" max="76" width="10.7109375" style="10" customWidth="1"/>
    <col min="77" max="77" width="10.7109375" style="10" hidden="1" customWidth="1"/>
    <col min="78" max="78" width="10.7109375" style="15" hidden="1" customWidth="1"/>
    <col min="79" max="79" width="25" style="9" customWidth="1"/>
    <col min="80" max="89" width="10.7109375" style="10" customWidth="1"/>
    <col min="90" max="91" width="10.7109375" style="10" hidden="1" customWidth="1"/>
    <col min="92" max="92" width="24.5703125" style="17" customWidth="1"/>
    <col min="93" max="95" width="20.7109375" style="12" customWidth="1"/>
    <col min="96" max="96" width="30.7109375" style="12" customWidth="1"/>
    <col min="97" max="97" width="32.28515625" style="7" customWidth="1"/>
    <col min="98" max="100" width="20" style="10" customWidth="1"/>
    <col min="101" max="101" width="22.28515625" style="10" customWidth="1"/>
    <col min="102" max="107" width="20" style="10" customWidth="1"/>
    <col min="108" max="109" width="20" style="10" hidden="1" customWidth="1"/>
    <col min="110" max="110" width="24" style="15" customWidth="1"/>
    <col min="111" max="111" width="39.28515625" style="7" customWidth="1"/>
    <col min="112" max="112" width="42.85546875" style="76" customWidth="1"/>
    <col min="113" max="113" width="40.140625" style="7" customWidth="1"/>
    <col min="114" max="115" width="30.7109375" style="7" customWidth="1"/>
    <col min="116" max="131" width="15.7109375" style="9" customWidth="1"/>
    <col min="132" max="132" width="19" style="11" customWidth="1"/>
    <col min="133" max="133" width="18.28515625" style="2" customWidth="1"/>
    <col min="134" max="134" width="17.140625" style="2" customWidth="1"/>
    <col min="135" max="135" width="17.28515625" style="2" customWidth="1"/>
    <col min="136" max="136" width="17.140625" style="2" customWidth="1"/>
    <col min="137" max="137" width="17.28515625" style="2" customWidth="1"/>
    <col min="138" max="138" width="17.140625" style="2" customWidth="1"/>
    <col min="139" max="139" width="17.28515625" style="2" customWidth="1"/>
    <col min="140" max="160" width="11.42578125" style="2" customWidth="1"/>
    <col min="161" max="161" width="12.7109375" style="2" customWidth="1"/>
    <col min="162" max="2412" width="11.42578125" style="2" customWidth="1"/>
    <col min="2413" max="16384" width="11.42578125" style="2"/>
  </cols>
  <sheetData>
    <row r="1" spans="1:139" ht="170.25" hidden="1" customHeight="1" thickTop="1" thickBot="1" x14ac:dyDescent="0.3"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85"/>
      <c r="AO1" s="585"/>
      <c r="AP1" s="585"/>
      <c r="AQ1" s="585"/>
      <c r="AR1" s="585"/>
      <c r="AS1" s="585"/>
      <c r="AT1" s="585"/>
      <c r="AU1" s="585"/>
      <c r="AV1" s="585"/>
      <c r="AW1" s="585"/>
      <c r="AX1" s="585"/>
      <c r="AY1" s="585"/>
      <c r="AZ1" s="585"/>
      <c r="BA1" s="585"/>
      <c r="BB1" s="585"/>
      <c r="BC1" s="585"/>
      <c r="BD1" s="585"/>
      <c r="BE1" s="585"/>
      <c r="BF1" s="585"/>
      <c r="BG1" s="585"/>
      <c r="BH1" s="585"/>
      <c r="BI1" s="585"/>
      <c r="BJ1" s="585"/>
      <c r="BK1" s="585"/>
      <c r="BL1" s="585"/>
      <c r="BM1" s="585"/>
      <c r="BN1" s="585"/>
      <c r="BO1" s="585"/>
      <c r="BP1" s="585"/>
      <c r="BQ1" s="585"/>
      <c r="BR1" s="585"/>
      <c r="BS1" s="585"/>
      <c r="BT1" s="585"/>
      <c r="BU1" s="585"/>
      <c r="BV1" s="585"/>
      <c r="BW1" s="585"/>
      <c r="BX1" s="585"/>
      <c r="BY1" s="585"/>
      <c r="BZ1" s="585"/>
      <c r="CA1" s="585"/>
      <c r="CB1" s="586"/>
      <c r="CC1" s="585"/>
      <c r="CD1" s="585"/>
      <c r="CE1" s="585"/>
      <c r="CF1" s="585"/>
      <c r="CG1" s="585"/>
      <c r="CH1" s="585"/>
      <c r="CI1" s="585"/>
      <c r="CJ1" s="585"/>
      <c r="CK1" s="585"/>
      <c r="CL1" s="585"/>
      <c r="CM1" s="585"/>
      <c r="CN1" s="585"/>
      <c r="CO1" s="585"/>
      <c r="CP1" s="585"/>
      <c r="CQ1" s="585"/>
      <c r="CR1" s="585"/>
      <c r="CS1" s="585"/>
      <c r="CT1" s="585"/>
      <c r="CU1" s="585"/>
      <c r="CV1" s="585"/>
      <c r="CW1" s="585"/>
      <c r="CX1" s="585"/>
      <c r="CY1" s="585"/>
      <c r="CZ1" s="585"/>
      <c r="DA1" s="585"/>
      <c r="DB1" s="585"/>
      <c r="DC1" s="585"/>
      <c r="DD1" s="585"/>
      <c r="DE1" s="585"/>
      <c r="DF1" s="585"/>
      <c r="DG1" s="585"/>
      <c r="DH1" s="585"/>
      <c r="DI1" s="585"/>
      <c r="DJ1" s="585"/>
      <c r="DK1" s="585"/>
      <c r="DL1" s="585"/>
      <c r="DM1" s="585"/>
      <c r="DN1" s="585"/>
      <c r="DO1" s="585"/>
      <c r="DP1" s="585"/>
      <c r="DQ1" s="585"/>
      <c r="DR1" s="585"/>
      <c r="DS1" s="585"/>
      <c r="DT1" s="585"/>
      <c r="DU1" s="585"/>
      <c r="DV1" s="585"/>
      <c r="DW1" s="585"/>
      <c r="DX1" s="585"/>
      <c r="DY1" s="585"/>
      <c r="DZ1" s="585"/>
      <c r="EA1" s="585"/>
      <c r="EB1" s="585"/>
      <c r="EC1" s="585"/>
      <c r="ED1" s="585"/>
      <c r="EE1" s="585"/>
      <c r="EF1" s="585"/>
      <c r="EG1" s="585"/>
      <c r="EH1" s="585"/>
      <c r="EI1" s="585"/>
    </row>
    <row r="2" spans="1:139" ht="170.25" hidden="1" customHeight="1" x14ac:dyDescent="0.25">
      <c r="B2" s="13"/>
      <c r="C2" s="85"/>
      <c r="D2" s="13"/>
      <c r="E2" s="13"/>
      <c r="F2" s="13"/>
      <c r="G2" s="13"/>
      <c r="H2" s="13"/>
      <c r="I2" s="13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8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8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8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8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8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8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4"/>
      <c r="DG2" s="13"/>
      <c r="DH2" s="75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</row>
    <row r="3" spans="1:139" ht="34.9" customHeight="1" x14ac:dyDescent="0.25">
      <c r="B3" s="13"/>
      <c r="C3" s="85"/>
      <c r="D3" s="13"/>
      <c r="E3" s="13"/>
      <c r="F3" s="13"/>
      <c r="G3" s="13"/>
      <c r="H3" s="13"/>
      <c r="I3" s="13"/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8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8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8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8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8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8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4"/>
      <c r="DG3" s="13"/>
      <c r="DH3" s="75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</row>
    <row r="4" spans="1:139" s="518" customFormat="1" ht="287.45" customHeight="1" x14ac:dyDescent="0.25">
      <c r="A4" s="516"/>
      <c r="B4" s="516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7"/>
      <c r="AS4" s="517"/>
      <c r="AT4" s="517"/>
      <c r="AU4" s="517"/>
      <c r="AV4" s="517"/>
      <c r="AW4" s="517"/>
      <c r="AX4" s="517"/>
      <c r="AY4" s="517"/>
      <c r="AZ4" s="517"/>
      <c r="BA4" s="517"/>
      <c r="BB4" s="517"/>
      <c r="BC4" s="517"/>
      <c r="BD4" s="517"/>
      <c r="BE4" s="517"/>
      <c r="BF4" s="517"/>
      <c r="BG4" s="517"/>
      <c r="BH4" s="517"/>
      <c r="BI4" s="517"/>
      <c r="BJ4" s="517"/>
      <c r="BK4" s="517"/>
      <c r="BL4" s="517"/>
      <c r="BM4" s="517"/>
      <c r="BN4" s="517"/>
      <c r="BO4" s="517"/>
      <c r="BP4" s="517"/>
      <c r="BQ4" s="517"/>
      <c r="BR4" s="517"/>
      <c r="BS4" s="517"/>
      <c r="BT4" s="517"/>
      <c r="BU4" s="517"/>
      <c r="BV4" s="517"/>
      <c r="BW4" s="517"/>
      <c r="BX4" s="517"/>
      <c r="BY4" s="517"/>
      <c r="BZ4" s="517"/>
      <c r="CA4" s="517"/>
      <c r="CB4" s="517"/>
      <c r="CC4" s="517"/>
      <c r="CD4" s="517"/>
      <c r="CE4" s="517"/>
      <c r="CF4" s="517"/>
      <c r="CG4" s="517"/>
      <c r="CH4" s="517"/>
      <c r="CI4" s="517"/>
      <c r="CJ4" s="517"/>
      <c r="CK4" s="517"/>
      <c r="CL4" s="517"/>
      <c r="CM4" s="517"/>
      <c r="CN4" s="517"/>
      <c r="CO4" s="517"/>
      <c r="CP4" s="517"/>
      <c r="CQ4" s="517"/>
      <c r="CR4" s="517"/>
      <c r="CS4" s="517"/>
      <c r="CT4" s="517"/>
      <c r="CU4" s="517"/>
      <c r="CV4" s="517"/>
      <c r="CW4" s="517"/>
      <c r="CX4" s="517"/>
      <c r="CY4" s="517"/>
      <c r="CZ4" s="517"/>
      <c r="DA4" s="517"/>
      <c r="DB4" s="517"/>
      <c r="DC4" s="517"/>
      <c r="DD4" s="517"/>
      <c r="DE4" s="517"/>
      <c r="DF4" s="517"/>
      <c r="DG4" s="517"/>
      <c r="DH4" s="517"/>
      <c r="DI4" s="517"/>
      <c r="DJ4" s="517"/>
      <c r="DK4" s="517"/>
      <c r="DL4" s="517"/>
      <c r="DM4" s="517"/>
      <c r="DN4" s="517"/>
      <c r="DO4" s="517"/>
      <c r="DP4" s="517"/>
      <c r="DQ4" s="517"/>
      <c r="DR4" s="517"/>
      <c r="DS4" s="517"/>
      <c r="DT4" s="517"/>
      <c r="DU4" s="517"/>
      <c r="DV4" s="517"/>
      <c r="DW4" s="517"/>
      <c r="DX4" s="517"/>
      <c r="DY4" s="517"/>
      <c r="DZ4" s="517"/>
      <c r="EA4" s="517"/>
      <c r="EB4" s="517"/>
      <c r="EC4" s="517"/>
      <c r="ED4" s="517"/>
      <c r="EE4" s="517"/>
      <c r="EF4" s="517"/>
      <c r="EG4" s="517"/>
      <c r="EH4" s="517"/>
      <c r="EI4" s="517"/>
    </row>
    <row r="5" spans="1:139" ht="21" customHeight="1" thickBot="1" x14ac:dyDescent="0.3">
      <c r="B5" s="13"/>
      <c r="C5" s="85"/>
      <c r="D5" s="13"/>
      <c r="E5" s="13"/>
      <c r="F5" s="13"/>
      <c r="G5" s="13"/>
      <c r="H5" s="13"/>
      <c r="I5" s="13"/>
      <c r="J5" s="1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8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8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8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8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8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8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4"/>
      <c r="DG5" s="13"/>
      <c r="DH5" s="75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</row>
    <row r="6" spans="1:139" s="12" customFormat="1" ht="207.75" customHeight="1" thickTop="1" thickBot="1" x14ac:dyDescent="0.3">
      <c r="B6" s="594" t="s">
        <v>96</v>
      </c>
      <c r="C6" s="597" t="s">
        <v>99</v>
      </c>
      <c r="D6" s="598" t="s">
        <v>92</v>
      </c>
      <c r="E6" s="558"/>
      <c r="F6" s="599"/>
      <c r="G6" s="558"/>
      <c r="H6" s="558"/>
      <c r="I6" s="558"/>
      <c r="J6" s="559"/>
      <c r="K6" s="600" t="s">
        <v>264</v>
      </c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  <c r="AH6" s="558"/>
      <c r="AI6" s="558"/>
      <c r="AJ6" s="558"/>
      <c r="AK6" s="575"/>
      <c r="AL6" s="553" t="s">
        <v>265</v>
      </c>
      <c r="AM6" s="554"/>
      <c r="AN6" s="556"/>
      <c r="AO6" s="553" t="s">
        <v>266</v>
      </c>
      <c r="AP6" s="554"/>
      <c r="AQ6" s="554"/>
      <c r="AR6" s="554"/>
      <c r="AS6" s="554"/>
      <c r="AT6" s="554"/>
      <c r="AU6" s="554"/>
      <c r="AV6" s="554"/>
      <c r="AW6" s="554"/>
      <c r="AX6" s="554"/>
      <c r="AY6" s="554"/>
      <c r="AZ6" s="554"/>
      <c r="BA6" s="554"/>
      <c r="BB6" s="554"/>
      <c r="BC6" s="554"/>
      <c r="BD6" s="554"/>
      <c r="BE6" s="554"/>
      <c r="BF6" s="554"/>
      <c r="BG6" s="554"/>
      <c r="BH6" s="554"/>
      <c r="BI6" s="554"/>
      <c r="BJ6" s="554"/>
      <c r="BK6" s="554"/>
      <c r="BL6" s="554"/>
      <c r="BM6" s="554"/>
      <c r="BN6" s="556"/>
      <c r="BO6" s="553" t="s">
        <v>267</v>
      </c>
      <c r="BP6" s="554"/>
      <c r="BQ6" s="554"/>
      <c r="BR6" s="554"/>
      <c r="BS6" s="554"/>
      <c r="BT6" s="554"/>
      <c r="BU6" s="554"/>
      <c r="BV6" s="554"/>
      <c r="BW6" s="554"/>
      <c r="BX6" s="554"/>
      <c r="BY6" s="554"/>
      <c r="BZ6" s="554"/>
      <c r="CA6" s="554"/>
      <c r="CB6" s="554"/>
      <c r="CC6" s="554"/>
      <c r="CD6" s="555"/>
      <c r="CE6" s="554"/>
      <c r="CF6" s="554"/>
      <c r="CG6" s="554"/>
      <c r="CH6" s="554"/>
      <c r="CI6" s="554"/>
      <c r="CJ6" s="554"/>
      <c r="CK6" s="554"/>
      <c r="CL6" s="554"/>
      <c r="CM6" s="554"/>
      <c r="CN6" s="556"/>
      <c r="CO6" s="557" t="s">
        <v>275</v>
      </c>
      <c r="CP6" s="558"/>
      <c r="CQ6" s="558"/>
      <c r="CR6" s="559"/>
      <c r="CS6" s="553" t="s">
        <v>90</v>
      </c>
      <c r="CT6" s="554"/>
      <c r="CU6" s="554"/>
      <c r="CV6" s="554"/>
      <c r="CW6" s="554"/>
      <c r="CX6" s="554"/>
      <c r="CY6" s="554"/>
      <c r="CZ6" s="554"/>
      <c r="DA6" s="554"/>
      <c r="DB6" s="554"/>
      <c r="DC6" s="554"/>
      <c r="DD6" s="554"/>
      <c r="DE6" s="554"/>
      <c r="DF6" s="554"/>
      <c r="DG6" s="554"/>
      <c r="DH6" s="574"/>
      <c r="DI6" s="556"/>
      <c r="DJ6" s="557" t="s">
        <v>84</v>
      </c>
      <c r="DK6" s="575"/>
      <c r="DL6" s="557" t="s">
        <v>159</v>
      </c>
      <c r="DM6" s="558"/>
      <c r="DN6" s="558"/>
      <c r="DO6" s="558"/>
      <c r="DP6" s="558"/>
      <c r="DQ6" s="558"/>
      <c r="DR6" s="558"/>
      <c r="DS6" s="558"/>
      <c r="DT6" s="558"/>
      <c r="DU6" s="558"/>
      <c r="DV6" s="558"/>
      <c r="DW6" s="558"/>
      <c r="DX6" s="558"/>
      <c r="DY6" s="558"/>
      <c r="DZ6" s="558"/>
      <c r="EA6" s="558"/>
      <c r="EB6" s="558"/>
      <c r="EC6" s="558"/>
      <c r="ED6" s="558"/>
      <c r="EE6" s="558"/>
      <c r="EF6" s="558"/>
      <c r="EG6" s="558"/>
      <c r="EH6" s="558"/>
      <c r="EI6" s="577"/>
    </row>
    <row r="7" spans="1:139" s="1" customFormat="1" ht="103.5" customHeight="1" thickTop="1" thickBot="1" x14ac:dyDescent="0.3">
      <c r="A7" s="12"/>
      <c r="B7" s="594"/>
      <c r="C7" s="597"/>
      <c r="D7" s="601" t="s">
        <v>93</v>
      </c>
      <c r="E7" s="593" t="s">
        <v>79</v>
      </c>
      <c r="F7" s="593" t="s">
        <v>80</v>
      </c>
      <c r="G7" s="593" t="s">
        <v>87</v>
      </c>
      <c r="H7" s="593" t="s">
        <v>88</v>
      </c>
      <c r="I7" s="593" t="s">
        <v>1</v>
      </c>
      <c r="J7" s="581" t="s">
        <v>2</v>
      </c>
      <c r="K7" s="582" t="s">
        <v>79</v>
      </c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 t="s">
        <v>80</v>
      </c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4" t="s">
        <v>3</v>
      </c>
      <c r="AL7" s="603" t="s">
        <v>81</v>
      </c>
      <c r="AM7" s="604" t="s">
        <v>1</v>
      </c>
      <c r="AN7" s="602" t="s">
        <v>80</v>
      </c>
      <c r="AO7" s="595" t="s">
        <v>82</v>
      </c>
      <c r="AP7" s="591"/>
      <c r="AQ7" s="591"/>
      <c r="AR7" s="591"/>
      <c r="AS7" s="591"/>
      <c r="AT7" s="591"/>
      <c r="AU7" s="591"/>
      <c r="AV7" s="591"/>
      <c r="AW7" s="591"/>
      <c r="AX7" s="591"/>
      <c r="AY7" s="591"/>
      <c r="AZ7" s="591"/>
      <c r="BA7" s="591"/>
      <c r="BB7" s="591" t="s">
        <v>80</v>
      </c>
      <c r="BC7" s="591"/>
      <c r="BD7" s="591"/>
      <c r="BE7" s="591"/>
      <c r="BF7" s="591"/>
      <c r="BG7" s="591"/>
      <c r="BH7" s="591"/>
      <c r="BI7" s="591"/>
      <c r="BJ7" s="591"/>
      <c r="BK7" s="591"/>
      <c r="BL7" s="591"/>
      <c r="BM7" s="591"/>
      <c r="BN7" s="596"/>
      <c r="BO7" s="562" t="s">
        <v>82</v>
      </c>
      <c r="BP7" s="563"/>
      <c r="BQ7" s="563"/>
      <c r="BR7" s="563"/>
      <c r="BS7" s="563"/>
      <c r="BT7" s="563"/>
      <c r="BU7" s="563"/>
      <c r="BV7" s="563"/>
      <c r="BW7" s="563"/>
      <c r="BX7" s="563"/>
      <c r="BY7" s="563"/>
      <c r="BZ7" s="563"/>
      <c r="CA7" s="563"/>
      <c r="CB7" s="564" t="s">
        <v>83</v>
      </c>
      <c r="CC7" s="564"/>
      <c r="CD7" s="564"/>
      <c r="CE7" s="564"/>
      <c r="CF7" s="564"/>
      <c r="CG7" s="564"/>
      <c r="CH7" s="564"/>
      <c r="CI7" s="564"/>
      <c r="CJ7" s="564"/>
      <c r="CK7" s="564"/>
      <c r="CL7" s="564"/>
      <c r="CM7" s="564"/>
      <c r="CN7" s="565"/>
      <c r="CO7" s="566" t="s">
        <v>79</v>
      </c>
      <c r="CP7" s="571" t="s">
        <v>1</v>
      </c>
      <c r="CQ7" s="573" t="s">
        <v>80</v>
      </c>
      <c r="CR7" s="587" t="s">
        <v>4</v>
      </c>
      <c r="CS7" s="590" t="s">
        <v>276</v>
      </c>
      <c r="CT7" s="591" t="s">
        <v>277</v>
      </c>
      <c r="CU7" s="591"/>
      <c r="CV7" s="591"/>
      <c r="CW7" s="591"/>
      <c r="CX7" s="591"/>
      <c r="CY7" s="591"/>
      <c r="CZ7" s="591"/>
      <c r="DA7" s="591"/>
      <c r="DB7" s="591"/>
      <c r="DC7" s="591"/>
      <c r="DD7" s="591"/>
      <c r="DE7" s="591"/>
      <c r="DF7" s="591"/>
      <c r="DG7" s="567" t="s">
        <v>160</v>
      </c>
      <c r="DH7" s="567" t="s">
        <v>164</v>
      </c>
      <c r="DI7" s="568" t="s">
        <v>97</v>
      </c>
      <c r="DJ7" s="588" t="s">
        <v>85</v>
      </c>
      <c r="DK7" s="589" t="s">
        <v>86</v>
      </c>
      <c r="DL7" s="579" t="s">
        <v>98</v>
      </c>
      <c r="DM7" s="580"/>
      <c r="DN7" s="580" t="s">
        <v>15</v>
      </c>
      <c r="DO7" s="580"/>
      <c r="DP7" s="560" t="s">
        <v>16</v>
      </c>
      <c r="DQ7" s="561"/>
      <c r="DR7" s="560" t="s">
        <v>165</v>
      </c>
      <c r="DS7" s="561"/>
      <c r="DT7" s="560" t="s">
        <v>17</v>
      </c>
      <c r="DU7" s="561"/>
      <c r="DV7" s="560" t="s">
        <v>18</v>
      </c>
      <c r="DW7" s="561"/>
      <c r="DX7" s="560" t="s">
        <v>19</v>
      </c>
      <c r="DY7" s="561"/>
      <c r="DZ7" s="560" t="s">
        <v>263</v>
      </c>
      <c r="EA7" s="561"/>
      <c r="EB7" s="560" t="s">
        <v>20</v>
      </c>
      <c r="EC7" s="561"/>
      <c r="ED7" s="560" t="s">
        <v>21</v>
      </c>
      <c r="EE7" s="561"/>
      <c r="EF7" s="560" t="s">
        <v>89</v>
      </c>
      <c r="EG7" s="561"/>
      <c r="EH7" s="560" t="s">
        <v>91</v>
      </c>
      <c r="EI7" s="578"/>
    </row>
    <row r="8" spans="1:139" s="1" customFormat="1" ht="77.25" customHeight="1" thickTop="1" thickBot="1" x14ac:dyDescent="0.3">
      <c r="A8" s="12"/>
      <c r="B8" s="594"/>
      <c r="C8" s="597"/>
      <c r="D8" s="601"/>
      <c r="E8" s="593"/>
      <c r="F8" s="593"/>
      <c r="G8" s="593"/>
      <c r="H8" s="593"/>
      <c r="I8" s="593"/>
      <c r="J8" s="581"/>
      <c r="K8" s="582"/>
      <c r="L8" s="583"/>
      <c r="M8" s="583"/>
      <c r="N8" s="583"/>
      <c r="O8" s="583"/>
      <c r="P8" s="583"/>
      <c r="Q8" s="583"/>
      <c r="R8" s="583"/>
      <c r="S8" s="583"/>
      <c r="T8" s="583"/>
      <c r="U8" s="583"/>
      <c r="V8" s="583"/>
      <c r="W8" s="583"/>
      <c r="X8" s="583" t="s">
        <v>0</v>
      </c>
      <c r="Y8" s="583"/>
      <c r="Z8" s="583"/>
      <c r="AA8" s="583"/>
      <c r="AB8" s="583"/>
      <c r="AC8" s="583"/>
      <c r="AD8" s="583"/>
      <c r="AE8" s="583"/>
      <c r="AF8" s="583"/>
      <c r="AG8" s="583"/>
      <c r="AH8" s="583"/>
      <c r="AI8" s="583"/>
      <c r="AJ8" s="583"/>
      <c r="AK8" s="584"/>
      <c r="AL8" s="603"/>
      <c r="AM8" s="604" t="s">
        <v>1</v>
      </c>
      <c r="AN8" s="602" t="s">
        <v>0</v>
      </c>
      <c r="AO8" s="595"/>
      <c r="AP8" s="591"/>
      <c r="AQ8" s="591"/>
      <c r="AR8" s="591"/>
      <c r="AS8" s="591"/>
      <c r="AT8" s="591"/>
      <c r="AU8" s="591"/>
      <c r="AV8" s="591"/>
      <c r="AW8" s="591"/>
      <c r="AX8" s="591"/>
      <c r="AY8" s="591"/>
      <c r="AZ8" s="591"/>
      <c r="BA8" s="591"/>
      <c r="BB8" s="591" t="s">
        <v>0</v>
      </c>
      <c r="BC8" s="591"/>
      <c r="BD8" s="591"/>
      <c r="BE8" s="591"/>
      <c r="BF8" s="591"/>
      <c r="BG8" s="591"/>
      <c r="BH8" s="591"/>
      <c r="BI8" s="591"/>
      <c r="BJ8" s="591"/>
      <c r="BK8" s="591"/>
      <c r="BL8" s="591"/>
      <c r="BM8" s="591"/>
      <c r="BN8" s="596"/>
      <c r="BO8" s="562"/>
      <c r="BP8" s="563"/>
      <c r="BQ8" s="563"/>
      <c r="BR8" s="563"/>
      <c r="BS8" s="563"/>
      <c r="BT8" s="563"/>
      <c r="BU8" s="563"/>
      <c r="BV8" s="563"/>
      <c r="BW8" s="563"/>
      <c r="BX8" s="563"/>
      <c r="BY8" s="563"/>
      <c r="BZ8" s="563"/>
      <c r="CA8" s="563"/>
      <c r="CB8" s="564"/>
      <c r="CC8" s="564"/>
      <c r="CD8" s="564"/>
      <c r="CE8" s="564"/>
      <c r="CF8" s="564"/>
      <c r="CG8" s="564"/>
      <c r="CH8" s="564"/>
      <c r="CI8" s="564"/>
      <c r="CJ8" s="564"/>
      <c r="CK8" s="564"/>
      <c r="CL8" s="564"/>
      <c r="CM8" s="564"/>
      <c r="CN8" s="565"/>
      <c r="CO8" s="566"/>
      <c r="CP8" s="571"/>
      <c r="CQ8" s="573"/>
      <c r="CR8" s="587"/>
      <c r="CS8" s="590"/>
      <c r="CT8" s="196">
        <v>9.0999999999999998E-2</v>
      </c>
      <c r="CU8" s="196">
        <v>4.4999999999999998E-2</v>
      </c>
      <c r="CV8" s="196">
        <v>8.6400000000000005E-2</v>
      </c>
      <c r="CW8" s="196">
        <v>8.6400000000000005E-2</v>
      </c>
      <c r="CX8" s="196">
        <v>8.6400000000000005E-2</v>
      </c>
      <c r="CY8" s="196">
        <v>8.6400000000000005E-2</v>
      </c>
      <c r="CZ8" s="196">
        <v>8.6400000000000005E-2</v>
      </c>
      <c r="DA8" s="196">
        <v>8.6400000000000005E-2</v>
      </c>
      <c r="DB8" s="196">
        <v>8.6400000000000005E-2</v>
      </c>
      <c r="DC8" s="196">
        <v>8.6400000000000005E-2</v>
      </c>
      <c r="DD8" s="196">
        <v>8.6400000000000005E-2</v>
      </c>
      <c r="DE8" s="196">
        <v>8.6400000000000005E-2</v>
      </c>
      <c r="DF8" s="389">
        <v>0.83</v>
      </c>
      <c r="DG8" s="567"/>
      <c r="DH8" s="567"/>
      <c r="DI8" s="568"/>
      <c r="DJ8" s="588"/>
      <c r="DK8" s="589"/>
      <c r="DL8" s="572" t="s">
        <v>22</v>
      </c>
      <c r="DM8" s="592" t="s">
        <v>23</v>
      </c>
      <c r="DN8" s="569" t="s">
        <v>24</v>
      </c>
      <c r="DO8" s="570" t="s">
        <v>23</v>
      </c>
      <c r="DP8" s="569" t="s">
        <v>24</v>
      </c>
      <c r="DQ8" s="570" t="s">
        <v>23</v>
      </c>
      <c r="DR8" s="569" t="s">
        <v>24</v>
      </c>
      <c r="DS8" s="570" t="s">
        <v>23</v>
      </c>
      <c r="DT8" s="569" t="s">
        <v>24</v>
      </c>
      <c r="DU8" s="570" t="s">
        <v>23</v>
      </c>
      <c r="DV8" s="569" t="s">
        <v>24</v>
      </c>
      <c r="DW8" s="570" t="s">
        <v>23</v>
      </c>
      <c r="DX8" s="569" t="s">
        <v>24</v>
      </c>
      <c r="DY8" s="570" t="s">
        <v>23</v>
      </c>
      <c r="DZ8" s="569" t="s">
        <v>24</v>
      </c>
      <c r="EA8" s="570" t="s">
        <v>23</v>
      </c>
      <c r="EB8" s="569" t="s">
        <v>24</v>
      </c>
      <c r="EC8" s="570" t="s">
        <v>23</v>
      </c>
      <c r="ED8" s="569" t="s">
        <v>24</v>
      </c>
      <c r="EE8" s="570" t="s">
        <v>23</v>
      </c>
      <c r="EF8" s="569" t="s">
        <v>24</v>
      </c>
      <c r="EG8" s="570" t="s">
        <v>23</v>
      </c>
      <c r="EH8" s="569" t="s">
        <v>24</v>
      </c>
      <c r="EI8" s="576" t="s">
        <v>23</v>
      </c>
    </row>
    <row r="9" spans="1:139" s="1" customFormat="1" ht="106.9" customHeight="1" thickTop="1" thickBot="1" x14ac:dyDescent="0.3">
      <c r="A9" s="12"/>
      <c r="B9" s="594"/>
      <c r="C9" s="597"/>
      <c r="D9" s="601"/>
      <c r="E9" s="593"/>
      <c r="F9" s="593"/>
      <c r="G9" s="593"/>
      <c r="H9" s="593"/>
      <c r="I9" s="593"/>
      <c r="J9" s="581"/>
      <c r="K9" s="197" t="s">
        <v>5</v>
      </c>
      <c r="L9" s="198" t="s">
        <v>6</v>
      </c>
      <c r="M9" s="198" t="s">
        <v>7</v>
      </c>
      <c r="N9" s="198" t="s">
        <v>8</v>
      </c>
      <c r="O9" s="198" t="s">
        <v>7</v>
      </c>
      <c r="P9" s="198" t="s">
        <v>9</v>
      </c>
      <c r="Q9" s="198" t="s">
        <v>9</v>
      </c>
      <c r="R9" s="198" t="s">
        <v>8</v>
      </c>
      <c r="S9" s="198" t="s">
        <v>10</v>
      </c>
      <c r="T9" s="198" t="s">
        <v>11</v>
      </c>
      <c r="U9" s="198" t="s">
        <v>12</v>
      </c>
      <c r="V9" s="198" t="s">
        <v>13</v>
      </c>
      <c r="W9" s="199" t="s">
        <v>14</v>
      </c>
      <c r="X9" s="198" t="s">
        <v>5</v>
      </c>
      <c r="Y9" s="198" t="s">
        <v>6</v>
      </c>
      <c r="Z9" s="198" t="s">
        <v>7</v>
      </c>
      <c r="AA9" s="198" t="s">
        <v>8</v>
      </c>
      <c r="AB9" s="198" t="s">
        <v>7</v>
      </c>
      <c r="AC9" s="198" t="s">
        <v>9</v>
      </c>
      <c r="AD9" s="198" t="s">
        <v>9</v>
      </c>
      <c r="AE9" s="198" t="s">
        <v>8</v>
      </c>
      <c r="AF9" s="198" t="s">
        <v>10</v>
      </c>
      <c r="AG9" s="198" t="s">
        <v>11</v>
      </c>
      <c r="AH9" s="198" t="s">
        <v>12</v>
      </c>
      <c r="AI9" s="198" t="s">
        <v>13</v>
      </c>
      <c r="AJ9" s="199" t="s">
        <v>14</v>
      </c>
      <c r="AK9" s="584"/>
      <c r="AL9" s="603"/>
      <c r="AM9" s="604"/>
      <c r="AN9" s="602"/>
      <c r="AO9" s="200" t="s">
        <v>5</v>
      </c>
      <c r="AP9" s="201" t="s">
        <v>6</v>
      </c>
      <c r="AQ9" s="201" t="s">
        <v>7</v>
      </c>
      <c r="AR9" s="201" t="s">
        <v>8</v>
      </c>
      <c r="AS9" s="201" t="s">
        <v>7</v>
      </c>
      <c r="AT9" s="201" t="s">
        <v>9</v>
      </c>
      <c r="AU9" s="201" t="s">
        <v>9</v>
      </c>
      <c r="AV9" s="201" t="s">
        <v>8</v>
      </c>
      <c r="AW9" s="201" t="s">
        <v>10</v>
      </c>
      <c r="AX9" s="201" t="s">
        <v>11</v>
      </c>
      <c r="AY9" s="201" t="s">
        <v>12</v>
      </c>
      <c r="AZ9" s="201" t="s">
        <v>13</v>
      </c>
      <c r="BA9" s="202" t="s">
        <v>14</v>
      </c>
      <c r="BB9" s="201" t="s">
        <v>5</v>
      </c>
      <c r="BC9" s="201" t="s">
        <v>6</v>
      </c>
      <c r="BD9" s="201" t="s">
        <v>7</v>
      </c>
      <c r="BE9" s="201" t="s">
        <v>8</v>
      </c>
      <c r="BF9" s="201" t="s">
        <v>7</v>
      </c>
      <c r="BG9" s="201" t="s">
        <v>9</v>
      </c>
      <c r="BH9" s="201" t="s">
        <v>9</v>
      </c>
      <c r="BI9" s="201" t="s">
        <v>8</v>
      </c>
      <c r="BJ9" s="201" t="s">
        <v>10</v>
      </c>
      <c r="BK9" s="201" t="s">
        <v>11</v>
      </c>
      <c r="BL9" s="201" t="s">
        <v>12</v>
      </c>
      <c r="BM9" s="201" t="s">
        <v>13</v>
      </c>
      <c r="BN9" s="203" t="s">
        <v>14</v>
      </c>
      <c r="BO9" s="204" t="s">
        <v>5</v>
      </c>
      <c r="BP9" s="205" t="s">
        <v>6</v>
      </c>
      <c r="BQ9" s="205" t="s">
        <v>7</v>
      </c>
      <c r="BR9" s="205" t="s">
        <v>8</v>
      </c>
      <c r="BS9" s="205" t="s">
        <v>7</v>
      </c>
      <c r="BT9" s="205" t="s">
        <v>9</v>
      </c>
      <c r="BU9" s="205" t="s">
        <v>9</v>
      </c>
      <c r="BV9" s="205" t="s">
        <v>8</v>
      </c>
      <c r="BW9" s="205" t="s">
        <v>10</v>
      </c>
      <c r="BX9" s="205" t="s">
        <v>11</v>
      </c>
      <c r="BY9" s="205" t="s">
        <v>12</v>
      </c>
      <c r="BZ9" s="206" t="s">
        <v>13</v>
      </c>
      <c r="CA9" s="207" t="s">
        <v>14</v>
      </c>
      <c r="CB9" s="205" t="s">
        <v>5</v>
      </c>
      <c r="CC9" s="205" t="s">
        <v>6</v>
      </c>
      <c r="CD9" s="205" t="s">
        <v>7</v>
      </c>
      <c r="CE9" s="205" t="s">
        <v>8</v>
      </c>
      <c r="CF9" s="205" t="s">
        <v>7</v>
      </c>
      <c r="CG9" s="205" t="s">
        <v>9</v>
      </c>
      <c r="CH9" s="205" t="s">
        <v>9</v>
      </c>
      <c r="CI9" s="205" t="s">
        <v>8</v>
      </c>
      <c r="CJ9" s="205" t="s">
        <v>10</v>
      </c>
      <c r="CK9" s="205" t="s">
        <v>11</v>
      </c>
      <c r="CL9" s="205" t="s">
        <v>12</v>
      </c>
      <c r="CM9" s="205" t="s">
        <v>13</v>
      </c>
      <c r="CN9" s="208" t="s">
        <v>14</v>
      </c>
      <c r="CO9" s="566"/>
      <c r="CP9" s="571"/>
      <c r="CQ9" s="573"/>
      <c r="CR9" s="587"/>
      <c r="CS9" s="590"/>
      <c r="CT9" s="201" t="s">
        <v>5</v>
      </c>
      <c r="CU9" s="201" t="s">
        <v>6</v>
      </c>
      <c r="CV9" s="201" t="s">
        <v>7</v>
      </c>
      <c r="CW9" s="201" t="s">
        <v>8</v>
      </c>
      <c r="CX9" s="201" t="s">
        <v>7</v>
      </c>
      <c r="CY9" s="201" t="s">
        <v>9</v>
      </c>
      <c r="CZ9" s="201" t="s">
        <v>9</v>
      </c>
      <c r="DA9" s="201" t="s">
        <v>8</v>
      </c>
      <c r="DB9" s="201" t="s">
        <v>10</v>
      </c>
      <c r="DC9" s="201" t="s">
        <v>11</v>
      </c>
      <c r="DD9" s="201" t="s">
        <v>12</v>
      </c>
      <c r="DE9" s="201" t="s">
        <v>13</v>
      </c>
      <c r="DF9" s="209" t="s">
        <v>14</v>
      </c>
      <c r="DG9" s="210" t="s">
        <v>95</v>
      </c>
      <c r="DH9" s="567"/>
      <c r="DI9" s="568"/>
      <c r="DJ9" s="588"/>
      <c r="DK9" s="589"/>
      <c r="DL9" s="572"/>
      <c r="DM9" s="592"/>
      <c r="DN9" s="569"/>
      <c r="DO9" s="570"/>
      <c r="DP9" s="569"/>
      <c r="DQ9" s="570"/>
      <c r="DR9" s="569"/>
      <c r="DS9" s="570"/>
      <c r="DT9" s="569"/>
      <c r="DU9" s="570"/>
      <c r="DV9" s="569"/>
      <c r="DW9" s="570"/>
      <c r="DX9" s="569"/>
      <c r="DY9" s="570"/>
      <c r="DZ9" s="569"/>
      <c r="EA9" s="570"/>
      <c r="EB9" s="569"/>
      <c r="EC9" s="570"/>
      <c r="ED9" s="569"/>
      <c r="EE9" s="570"/>
      <c r="EF9" s="569"/>
      <c r="EG9" s="570"/>
      <c r="EH9" s="569"/>
      <c r="EI9" s="576"/>
    </row>
    <row r="10" spans="1:139" ht="120" customHeight="1" thickTop="1" x14ac:dyDescent="0.25">
      <c r="A10" s="19">
        <v>1</v>
      </c>
      <c r="B10" s="169" t="s">
        <v>25</v>
      </c>
      <c r="C10" s="169" t="s">
        <v>100</v>
      </c>
      <c r="D10" s="170">
        <f t="shared" ref="D10:D23" si="0">E10+F10+G10+I10</f>
        <v>2521</v>
      </c>
      <c r="E10" s="171">
        <v>618</v>
      </c>
      <c r="F10" s="396">
        <v>1236</v>
      </c>
      <c r="G10" s="88">
        <v>667</v>
      </c>
      <c r="H10" s="172">
        <v>242</v>
      </c>
      <c r="I10" s="173">
        <v>0</v>
      </c>
      <c r="J10" s="174">
        <f t="shared" ref="J10:J41" si="1">SUM(E10:I10)</f>
        <v>2763</v>
      </c>
      <c r="K10" s="175">
        <v>102</v>
      </c>
      <c r="L10" s="176">
        <v>57</v>
      </c>
      <c r="M10" s="176">
        <v>95</v>
      </c>
      <c r="N10" s="176">
        <v>103</v>
      </c>
      <c r="O10" s="176">
        <v>93</v>
      </c>
      <c r="P10" s="176">
        <v>82</v>
      </c>
      <c r="Q10" s="176">
        <v>119</v>
      </c>
      <c r="R10" s="176">
        <v>101</v>
      </c>
      <c r="S10" s="176">
        <v>75</v>
      </c>
      <c r="T10" s="176">
        <v>88</v>
      </c>
      <c r="U10" s="176"/>
      <c r="V10" s="176"/>
      <c r="W10" s="177">
        <f>SUM(K10:V10)</f>
        <v>915</v>
      </c>
      <c r="X10" s="176">
        <v>45</v>
      </c>
      <c r="Y10" s="176">
        <v>11</v>
      </c>
      <c r="Z10" s="176">
        <v>42</v>
      </c>
      <c r="AA10" s="176">
        <v>23</v>
      </c>
      <c r="AB10" s="176">
        <v>29</v>
      </c>
      <c r="AC10" s="176">
        <v>88</v>
      </c>
      <c r="AD10" s="176">
        <v>267</v>
      </c>
      <c r="AE10" s="176">
        <v>144</v>
      </c>
      <c r="AF10" s="176">
        <v>64</v>
      </c>
      <c r="AG10" s="176">
        <v>52</v>
      </c>
      <c r="AH10" s="176"/>
      <c r="AI10" s="176"/>
      <c r="AJ10" s="178">
        <f>SUM(X10:AI10)</f>
        <v>765</v>
      </c>
      <c r="AK10" s="179">
        <f>W10+AJ10</f>
        <v>1680</v>
      </c>
      <c r="AL10" s="180">
        <f t="shared" ref="AL10:AL41" si="2">E10+I10+W10</f>
        <v>1533</v>
      </c>
      <c r="AM10" s="181">
        <f t="shared" ref="AM10:AM41" si="3">I10</f>
        <v>0</v>
      </c>
      <c r="AN10" s="182">
        <f t="shared" ref="AN10:AN41" si="4">F10+AJ10</f>
        <v>2001</v>
      </c>
      <c r="AO10" s="183">
        <v>205</v>
      </c>
      <c r="AP10" s="184">
        <v>90</v>
      </c>
      <c r="AQ10" s="184">
        <v>110</v>
      </c>
      <c r="AR10" s="184">
        <v>111</v>
      </c>
      <c r="AS10" s="184">
        <v>104</v>
      </c>
      <c r="AT10" s="184">
        <v>105</v>
      </c>
      <c r="AU10" s="184">
        <v>108</v>
      </c>
      <c r="AV10" s="184">
        <v>137</v>
      </c>
      <c r="AW10" s="184">
        <v>104</v>
      </c>
      <c r="AX10" s="184">
        <v>69</v>
      </c>
      <c r="AY10" s="184"/>
      <c r="AZ10" s="184"/>
      <c r="BA10" s="185">
        <f>SUM(AO10:AZ10)</f>
        <v>1143</v>
      </c>
      <c r="BB10" s="186">
        <v>2</v>
      </c>
      <c r="BC10" s="186">
        <v>1</v>
      </c>
      <c r="BD10" s="186">
        <v>0</v>
      </c>
      <c r="BE10" s="186">
        <v>1</v>
      </c>
      <c r="BF10" s="186">
        <v>2</v>
      </c>
      <c r="BG10" s="186">
        <v>1</v>
      </c>
      <c r="BH10" s="186">
        <v>51</v>
      </c>
      <c r="BI10" s="186">
        <v>3</v>
      </c>
      <c r="BJ10" s="186">
        <v>1</v>
      </c>
      <c r="BK10" s="186">
        <v>0</v>
      </c>
      <c r="BL10" s="186"/>
      <c r="BM10" s="186"/>
      <c r="BN10" s="187">
        <f t="shared" ref="BN10:BN65" si="5">SUM(BB10:BM10)</f>
        <v>62</v>
      </c>
      <c r="BO10" s="188">
        <v>0</v>
      </c>
      <c r="BP10" s="88">
        <v>1</v>
      </c>
      <c r="BQ10" s="88">
        <v>1</v>
      </c>
      <c r="BR10" s="88">
        <v>0</v>
      </c>
      <c r="BS10" s="88">
        <v>0</v>
      </c>
      <c r="BT10" s="88">
        <v>1</v>
      </c>
      <c r="BU10" s="88">
        <v>3</v>
      </c>
      <c r="BV10" s="88">
        <v>0</v>
      </c>
      <c r="BW10" s="88">
        <v>0</v>
      </c>
      <c r="BX10" s="88">
        <v>0</v>
      </c>
      <c r="BY10" s="88"/>
      <c r="BZ10" s="189"/>
      <c r="CA10" s="64">
        <f t="shared" ref="CA10:CA16" si="6">SUM(BO10:BZ10)</f>
        <v>6</v>
      </c>
      <c r="CB10" s="40">
        <v>0</v>
      </c>
      <c r="CC10" s="40">
        <v>0</v>
      </c>
      <c r="CD10" s="40">
        <v>0</v>
      </c>
      <c r="CE10" s="40">
        <v>0</v>
      </c>
      <c r="CF10" s="40">
        <v>0</v>
      </c>
      <c r="CG10" s="40">
        <v>50</v>
      </c>
      <c r="CH10" s="40">
        <v>493</v>
      </c>
      <c r="CI10" s="40">
        <v>84</v>
      </c>
      <c r="CJ10" s="40">
        <v>0</v>
      </c>
      <c r="CK10" s="40">
        <v>0</v>
      </c>
      <c r="CL10" s="40"/>
      <c r="CM10" s="40"/>
      <c r="CN10" s="65">
        <f t="shared" ref="CN10:CN21" si="7">SUM(CB10:CM10)</f>
        <v>627</v>
      </c>
      <c r="CO10" s="530">
        <f>AL10-BA10-CA10</f>
        <v>384</v>
      </c>
      <c r="CP10" s="89">
        <f t="shared" ref="CP10:CP41" si="8">I10</f>
        <v>0</v>
      </c>
      <c r="CQ10" s="531">
        <f>AN10-BN10-CN10</f>
        <v>1312</v>
      </c>
      <c r="CR10" s="190">
        <f>SUM(CO10:CQ10)-CP10</f>
        <v>1696</v>
      </c>
      <c r="CS10" s="550">
        <f>BA10</f>
        <v>1143</v>
      </c>
      <c r="CT10" s="191">
        <f>AO10/DG10</f>
        <v>0.17083333333333334</v>
      </c>
      <c r="CU10" s="191">
        <f>AP10/DG10</f>
        <v>7.4999999999999997E-2</v>
      </c>
      <c r="CV10" s="161">
        <f>AQ10/DG10</f>
        <v>9.166666666666666E-2</v>
      </c>
      <c r="CW10" s="161">
        <f>AR10/DG10</f>
        <v>9.2499999999999999E-2</v>
      </c>
      <c r="CX10" s="161">
        <f>AS10/DG10</f>
        <v>8.666666666666667E-2</v>
      </c>
      <c r="CY10" s="161">
        <f>AT10/DG10</f>
        <v>8.7499999999999994E-2</v>
      </c>
      <c r="CZ10" s="161">
        <f>AU10/DG10</f>
        <v>0.09</v>
      </c>
      <c r="DA10" s="161">
        <f>AV10/DG10</f>
        <v>0.11416666666666667</v>
      </c>
      <c r="DB10" s="191">
        <f>AW10/DG10</f>
        <v>8.666666666666667E-2</v>
      </c>
      <c r="DC10" s="191">
        <f>AX10/DG10</f>
        <v>5.7500000000000002E-2</v>
      </c>
      <c r="DD10" s="191">
        <f>AY10/DG10</f>
        <v>0</v>
      </c>
      <c r="DE10" s="191">
        <f>AZ10/DG10</f>
        <v>0</v>
      </c>
      <c r="DF10" s="430">
        <f>ROUND(SUM(CT10:DE10),2)</f>
        <v>0.95</v>
      </c>
      <c r="DG10" s="428">
        <v>1200</v>
      </c>
      <c r="DH10" s="437" t="str">
        <f>IF(AND($DF$8&lt;=DF10,DF10&lt;$DF$8+9%),"BUENO",IF(DF10&gt;=$DF$8+9%,"MUY BUENO","BAJO"))</f>
        <v>MUY BUENO</v>
      </c>
      <c r="DI10" s="337">
        <f>DG10*$DB$8</f>
        <v>103.68</v>
      </c>
      <c r="DJ10" s="416">
        <f>DG10*1.3</f>
        <v>1560</v>
      </c>
      <c r="DK10" s="417">
        <f>DG10*1.7</f>
        <v>2040</v>
      </c>
      <c r="DL10" s="192"/>
      <c r="DM10" s="193"/>
      <c r="DN10" s="194"/>
      <c r="DO10" s="193"/>
      <c r="DP10" s="194"/>
      <c r="DQ10" s="193"/>
      <c r="DR10" s="194"/>
      <c r="DS10" s="193"/>
      <c r="DT10" s="194"/>
      <c r="DU10" s="193"/>
      <c r="DV10" s="194"/>
      <c r="DW10" s="193"/>
      <c r="DX10" s="194"/>
      <c r="DY10" s="193"/>
      <c r="DZ10" s="194"/>
      <c r="EA10" s="193"/>
      <c r="EB10" s="194"/>
      <c r="EC10" s="193"/>
      <c r="ED10" s="194"/>
      <c r="EE10" s="193"/>
      <c r="EF10" s="194"/>
      <c r="EG10" s="193"/>
      <c r="EH10" s="194"/>
      <c r="EI10" s="195"/>
    </row>
    <row r="11" spans="1:139" ht="120" customHeight="1" thickBot="1" x14ac:dyDescent="0.3">
      <c r="A11" s="20">
        <v>2</v>
      </c>
      <c r="B11" s="38" t="s">
        <v>26</v>
      </c>
      <c r="C11" s="38" t="s">
        <v>170</v>
      </c>
      <c r="D11" s="39">
        <f t="shared" si="0"/>
        <v>3865</v>
      </c>
      <c r="E11" s="79">
        <v>1040</v>
      </c>
      <c r="F11" s="397">
        <v>1388</v>
      </c>
      <c r="G11" s="40">
        <v>1437</v>
      </c>
      <c r="H11" s="41">
        <v>337</v>
      </c>
      <c r="I11" s="42">
        <v>0</v>
      </c>
      <c r="J11" s="73">
        <f t="shared" si="1"/>
        <v>4202</v>
      </c>
      <c r="K11" s="47">
        <v>176</v>
      </c>
      <c r="L11" s="22">
        <v>11</v>
      </c>
      <c r="M11" s="22">
        <v>154</v>
      </c>
      <c r="N11" s="22">
        <v>97</v>
      </c>
      <c r="O11" s="22">
        <v>83</v>
      </c>
      <c r="P11" s="22">
        <v>138</v>
      </c>
      <c r="Q11" s="22">
        <v>136</v>
      </c>
      <c r="R11" s="22">
        <v>48</v>
      </c>
      <c r="S11" s="22">
        <v>166</v>
      </c>
      <c r="T11" s="22">
        <v>73</v>
      </c>
      <c r="U11" s="22"/>
      <c r="V11" s="22"/>
      <c r="W11" s="23">
        <f t="shared" ref="W11:W36" si="9">SUM(K11:V11)</f>
        <v>1082</v>
      </c>
      <c r="X11" s="22">
        <v>583</v>
      </c>
      <c r="Y11" s="22">
        <v>23</v>
      </c>
      <c r="Z11" s="22">
        <v>45</v>
      </c>
      <c r="AA11" s="22">
        <v>42</v>
      </c>
      <c r="AB11" s="22">
        <v>32</v>
      </c>
      <c r="AC11" s="22">
        <v>40</v>
      </c>
      <c r="AD11" s="22">
        <v>199</v>
      </c>
      <c r="AE11" s="22">
        <v>94</v>
      </c>
      <c r="AF11" s="22">
        <v>32</v>
      </c>
      <c r="AG11" s="22">
        <v>32</v>
      </c>
      <c r="AH11" s="22"/>
      <c r="AI11" s="22"/>
      <c r="AJ11" s="24">
        <f t="shared" ref="AJ11:AJ36" si="10">SUM(X11:AI11)</f>
        <v>1122</v>
      </c>
      <c r="AK11" s="25">
        <f t="shared" ref="AK11:AK65" si="11">W11+AJ11</f>
        <v>2204</v>
      </c>
      <c r="AL11" s="35">
        <f t="shared" si="2"/>
        <v>2122</v>
      </c>
      <c r="AM11" s="36">
        <f t="shared" si="3"/>
        <v>0</v>
      </c>
      <c r="AN11" s="37">
        <f t="shared" si="4"/>
        <v>2510</v>
      </c>
      <c r="AO11" s="51">
        <v>254</v>
      </c>
      <c r="AP11" s="52">
        <v>40</v>
      </c>
      <c r="AQ11" s="52">
        <v>110</v>
      </c>
      <c r="AR11" s="52">
        <v>111</v>
      </c>
      <c r="AS11" s="52">
        <v>55</v>
      </c>
      <c r="AT11" s="52">
        <v>139</v>
      </c>
      <c r="AU11" s="53">
        <v>124</v>
      </c>
      <c r="AV11" s="53">
        <v>130</v>
      </c>
      <c r="AW11" s="53">
        <v>109</v>
      </c>
      <c r="AX11" s="53">
        <v>125</v>
      </c>
      <c r="AY11" s="53"/>
      <c r="AZ11" s="53"/>
      <c r="BA11" s="54">
        <f t="shared" ref="BA11:BA36" si="12">SUM(AO11:AZ11)</f>
        <v>1197</v>
      </c>
      <c r="BB11" s="55">
        <v>17</v>
      </c>
      <c r="BC11" s="55">
        <v>0</v>
      </c>
      <c r="BD11" s="55">
        <v>2</v>
      </c>
      <c r="BE11" s="55">
        <v>0</v>
      </c>
      <c r="BF11" s="55">
        <v>1</v>
      </c>
      <c r="BG11" s="55">
        <v>0</v>
      </c>
      <c r="BH11" s="55">
        <v>6</v>
      </c>
      <c r="BI11" s="55">
        <v>1</v>
      </c>
      <c r="BJ11" s="55">
        <v>0</v>
      </c>
      <c r="BK11" s="55">
        <v>1</v>
      </c>
      <c r="BL11" s="55"/>
      <c r="BM11" s="55"/>
      <c r="BN11" s="56">
        <f t="shared" si="5"/>
        <v>28</v>
      </c>
      <c r="BO11" s="63">
        <v>2</v>
      </c>
      <c r="BP11" s="40">
        <v>2</v>
      </c>
      <c r="BQ11" s="40">
        <v>2</v>
      </c>
      <c r="BR11" s="40">
        <v>0</v>
      </c>
      <c r="BS11" s="40">
        <v>0</v>
      </c>
      <c r="BT11" s="40">
        <v>0</v>
      </c>
      <c r="BU11" s="40">
        <v>4</v>
      </c>
      <c r="BV11" s="40">
        <v>0</v>
      </c>
      <c r="BW11" s="40">
        <v>0</v>
      </c>
      <c r="BX11" s="40">
        <v>1</v>
      </c>
      <c r="BY11" s="40"/>
      <c r="BZ11" s="43"/>
      <c r="CA11" s="64">
        <f t="shared" si="6"/>
        <v>11</v>
      </c>
      <c r="CB11" s="40">
        <v>149</v>
      </c>
      <c r="CC11" s="40">
        <v>25</v>
      </c>
      <c r="CD11" s="40">
        <v>0</v>
      </c>
      <c r="CE11" s="40">
        <v>0</v>
      </c>
      <c r="CF11" s="40">
        <v>0</v>
      </c>
      <c r="CG11" s="40">
        <v>0</v>
      </c>
      <c r="CH11" s="40">
        <v>455</v>
      </c>
      <c r="CI11" s="40">
        <v>157</v>
      </c>
      <c r="CJ11" s="40">
        <v>0</v>
      </c>
      <c r="CK11" s="40">
        <v>3</v>
      </c>
      <c r="CL11" s="40"/>
      <c r="CM11" s="40"/>
      <c r="CN11" s="65">
        <f t="shared" si="7"/>
        <v>789</v>
      </c>
      <c r="CO11" s="530">
        <f t="shared" ref="CO11:CO73" si="13">AL11-BA11-CA11</f>
        <v>914</v>
      </c>
      <c r="CP11" s="89">
        <f t="shared" si="8"/>
        <v>0</v>
      </c>
      <c r="CQ11" s="531">
        <f t="shared" ref="CQ11:CQ74" si="14">AN11-BN11-CN11</f>
        <v>1693</v>
      </c>
      <c r="CR11" s="90">
        <f t="shared" ref="CR11:CR73" si="15">SUM(CO11:CQ11)-CP11</f>
        <v>2607</v>
      </c>
      <c r="CS11" s="216">
        <f t="shared" ref="CS11:CS65" si="16">BA11</f>
        <v>1197</v>
      </c>
      <c r="CT11" s="70">
        <f>AO11/DG11</f>
        <v>0.21166666666666667</v>
      </c>
      <c r="CU11" s="70">
        <f t="shared" ref="CU11:CU105" si="17">AP11/DG11</f>
        <v>3.3333333333333333E-2</v>
      </c>
      <c r="CV11" s="160">
        <f t="shared" ref="CV11:CV105" si="18">AQ11/DG11</f>
        <v>9.166666666666666E-2</v>
      </c>
      <c r="CW11" s="160">
        <f t="shared" ref="CW11:CW105" si="19">AR11/DG11</f>
        <v>9.2499999999999999E-2</v>
      </c>
      <c r="CX11" s="160">
        <f t="shared" ref="CX11:CX105" si="20">AS11/DG11</f>
        <v>4.583333333333333E-2</v>
      </c>
      <c r="CY11" s="160">
        <f t="shared" ref="CY11:CY105" si="21">AT11/DG11</f>
        <v>0.11583333333333333</v>
      </c>
      <c r="CZ11" s="161">
        <f t="shared" ref="CZ11:CZ105" si="22">AU11/DG11</f>
        <v>0.10333333333333333</v>
      </c>
      <c r="DA11" s="161">
        <f t="shared" ref="DA11:DA105" si="23">AV11/DG11</f>
        <v>0.10833333333333334</v>
      </c>
      <c r="DB11" s="70">
        <f t="shared" ref="DB11:DB105" si="24">AW11/DG11</f>
        <v>9.0833333333333335E-2</v>
      </c>
      <c r="DC11" s="70">
        <f t="shared" ref="DC11:DC105" si="25">AX11/DG11</f>
        <v>0.10416666666666667</v>
      </c>
      <c r="DD11" s="70">
        <f t="shared" ref="DD11:DD105" si="26">AY11/DG11</f>
        <v>0</v>
      </c>
      <c r="DE11" s="70">
        <f t="shared" ref="DE11:DE105" si="27">AZ11/DG11</f>
        <v>0</v>
      </c>
      <c r="DF11" s="430">
        <f t="shared" ref="DF11:DF64" si="28">ROUND(SUM(CT11:DE11),2)</f>
        <v>1</v>
      </c>
      <c r="DG11" s="429">
        <v>1200</v>
      </c>
      <c r="DH11" s="437" t="str">
        <f t="shared" ref="DH11:DH65" si="29">IF(AND($DF$8&lt;=DF11,DF11&lt;$DF$8+9%),"BUENO",IF(DF11&gt;=$DF$8+9%,"MUY BUENO","BAJO"))</f>
        <v>MUY BUENO</v>
      </c>
      <c r="DI11" s="337">
        <f>DG11*$DB$8</f>
        <v>103.68</v>
      </c>
      <c r="DJ11" s="418">
        <f t="shared" ref="DJ11:DJ105" si="30">DG11*1.3</f>
        <v>1560</v>
      </c>
      <c r="DK11" s="419">
        <f t="shared" ref="DK11:DK105" si="31">DG11*1.7</f>
        <v>2040</v>
      </c>
      <c r="DL11" s="74"/>
      <c r="DM11" s="26"/>
      <c r="DN11" s="27"/>
      <c r="DO11" s="26"/>
      <c r="DP11" s="27"/>
      <c r="DQ11" s="26"/>
      <c r="DR11" s="27"/>
      <c r="DS11" s="26"/>
      <c r="DT11" s="27"/>
      <c r="DU11" s="26"/>
      <c r="DV11" s="27"/>
      <c r="DW11" s="26"/>
      <c r="DX11" s="27"/>
      <c r="DY11" s="26"/>
      <c r="DZ11" s="27"/>
      <c r="EA11" s="26"/>
      <c r="EB11" s="27"/>
      <c r="EC11" s="26"/>
      <c r="ED11" s="27"/>
      <c r="EE11" s="26"/>
      <c r="EF11" s="27"/>
      <c r="EG11" s="26"/>
      <c r="EH11" s="27"/>
      <c r="EI11" s="77"/>
    </row>
    <row r="12" spans="1:139" ht="120" customHeight="1" thickTop="1" x14ac:dyDescent="0.25">
      <c r="A12" s="19">
        <v>3</v>
      </c>
      <c r="B12" s="38" t="s">
        <v>27</v>
      </c>
      <c r="C12" s="38" t="s">
        <v>101</v>
      </c>
      <c r="D12" s="39">
        <f t="shared" si="0"/>
        <v>2482</v>
      </c>
      <c r="E12" s="79">
        <v>533</v>
      </c>
      <c r="F12" s="397">
        <v>1380</v>
      </c>
      <c r="G12" s="40">
        <v>569</v>
      </c>
      <c r="H12" s="41">
        <v>175</v>
      </c>
      <c r="I12" s="42">
        <v>0</v>
      </c>
      <c r="J12" s="73">
        <f t="shared" si="1"/>
        <v>2657</v>
      </c>
      <c r="K12" s="47">
        <v>175</v>
      </c>
      <c r="L12" s="22">
        <v>96</v>
      </c>
      <c r="M12" s="22">
        <v>152</v>
      </c>
      <c r="N12" s="22">
        <v>93</v>
      </c>
      <c r="O12" s="22">
        <v>106</v>
      </c>
      <c r="P12" s="22">
        <v>81</v>
      </c>
      <c r="Q12" s="22">
        <v>59</v>
      </c>
      <c r="R12" s="22">
        <v>152</v>
      </c>
      <c r="S12" s="22">
        <v>67</v>
      </c>
      <c r="T12" s="22">
        <v>94</v>
      </c>
      <c r="U12" s="22"/>
      <c r="V12" s="22"/>
      <c r="W12" s="23">
        <f t="shared" si="9"/>
        <v>1075</v>
      </c>
      <c r="X12" s="22">
        <v>108</v>
      </c>
      <c r="Y12" s="22">
        <v>87</v>
      </c>
      <c r="Z12" s="22">
        <v>35</v>
      </c>
      <c r="AA12" s="22">
        <v>26</v>
      </c>
      <c r="AB12" s="22">
        <v>32</v>
      </c>
      <c r="AC12" s="22">
        <v>25</v>
      </c>
      <c r="AD12" s="22">
        <v>36</v>
      </c>
      <c r="AE12" s="22">
        <v>177</v>
      </c>
      <c r="AF12" s="22">
        <v>103</v>
      </c>
      <c r="AG12" s="22">
        <v>25</v>
      </c>
      <c r="AH12" s="22"/>
      <c r="AI12" s="22"/>
      <c r="AJ12" s="24">
        <f t="shared" si="10"/>
        <v>654</v>
      </c>
      <c r="AK12" s="25">
        <f t="shared" si="11"/>
        <v>1729</v>
      </c>
      <c r="AL12" s="35">
        <f t="shared" si="2"/>
        <v>1608</v>
      </c>
      <c r="AM12" s="36">
        <f t="shared" si="3"/>
        <v>0</v>
      </c>
      <c r="AN12" s="37">
        <f t="shared" si="4"/>
        <v>2034</v>
      </c>
      <c r="AO12" s="51">
        <v>106</v>
      </c>
      <c r="AP12" s="52">
        <v>110</v>
      </c>
      <c r="AQ12" s="52">
        <v>118</v>
      </c>
      <c r="AR12" s="52">
        <v>117</v>
      </c>
      <c r="AS12" s="52">
        <v>129</v>
      </c>
      <c r="AT12" s="52">
        <v>100</v>
      </c>
      <c r="AU12" s="52">
        <v>75</v>
      </c>
      <c r="AV12" s="52">
        <v>121</v>
      </c>
      <c r="AW12" s="52">
        <v>121</v>
      </c>
      <c r="AX12" s="52">
        <v>123</v>
      </c>
      <c r="AY12" s="52"/>
      <c r="AZ12" s="52"/>
      <c r="BA12" s="54">
        <f t="shared" si="12"/>
        <v>1120</v>
      </c>
      <c r="BB12" s="55">
        <v>0</v>
      </c>
      <c r="BC12" s="55">
        <v>4</v>
      </c>
      <c r="BD12" s="55">
        <v>1</v>
      </c>
      <c r="BE12" s="55">
        <v>3</v>
      </c>
      <c r="BF12" s="55">
        <v>0</v>
      </c>
      <c r="BG12" s="55">
        <v>0</v>
      </c>
      <c r="BH12" s="55">
        <v>2</v>
      </c>
      <c r="BI12" s="55">
        <v>16</v>
      </c>
      <c r="BJ12" s="55">
        <v>1</v>
      </c>
      <c r="BK12" s="55">
        <v>2</v>
      </c>
      <c r="BL12" s="55"/>
      <c r="BM12" s="55"/>
      <c r="BN12" s="56">
        <f t="shared" si="5"/>
        <v>29</v>
      </c>
      <c r="BO12" s="63">
        <v>0</v>
      </c>
      <c r="BP12" s="40">
        <v>1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1</v>
      </c>
      <c r="BW12" s="40">
        <v>3</v>
      </c>
      <c r="BX12" s="40">
        <v>0</v>
      </c>
      <c r="BY12" s="40"/>
      <c r="BZ12" s="43"/>
      <c r="CA12" s="64">
        <f t="shared" si="6"/>
        <v>5</v>
      </c>
      <c r="CB12" s="40">
        <v>124</v>
      </c>
      <c r="CC12" s="40">
        <v>314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477</v>
      </c>
      <c r="CJ12" s="40">
        <v>98</v>
      </c>
      <c r="CK12" s="40">
        <v>1</v>
      </c>
      <c r="CL12" s="40"/>
      <c r="CM12" s="40"/>
      <c r="CN12" s="65">
        <f t="shared" si="7"/>
        <v>1014</v>
      </c>
      <c r="CO12" s="530">
        <f t="shared" si="13"/>
        <v>483</v>
      </c>
      <c r="CP12" s="89">
        <f t="shared" si="8"/>
        <v>0</v>
      </c>
      <c r="CQ12" s="531">
        <f t="shared" si="14"/>
        <v>991</v>
      </c>
      <c r="CR12" s="90">
        <f t="shared" si="15"/>
        <v>1474</v>
      </c>
      <c r="CS12" s="216">
        <f t="shared" si="16"/>
        <v>1120</v>
      </c>
      <c r="CT12" s="70">
        <f t="shared" ref="CT12:CT105" si="32">AO12/DG12</f>
        <v>8.8333333333333333E-2</v>
      </c>
      <c r="CU12" s="70">
        <f t="shared" si="17"/>
        <v>9.166666666666666E-2</v>
      </c>
      <c r="CV12" s="160">
        <f t="shared" si="18"/>
        <v>9.8333333333333328E-2</v>
      </c>
      <c r="CW12" s="160">
        <f t="shared" si="19"/>
        <v>9.7500000000000003E-2</v>
      </c>
      <c r="CX12" s="160">
        <f t="shared" si="20"/>
        <v>0.1075</v>
      </c>
      <c r="CY12" s="160">
        <f t="shared" si="21"/>
        <v>8.3333333333333329E-2</v>
      </c>
      <c r="CZ12" s="161">
        <f t="shared" si="22"/>
        <v>6.25E-2</v>
      </c>
      <c r="DA12" s="161">
        <f t="shared" si="23"/>
        <v>0.10083333333333333</v>
      </c>
      <c r="DB12" s="70">
        <f t="shared" si="24"/>
        <v>0.10083333333333333</v>
      </c>
      <c r="DC12" s="70">
        <f t="shared" si="25"/>
        <v>0.10249999999999999</v>
      </c>
      <c r="DD12" s="70">
        <f t="shared" si="26"/>
        <v>0</v>
      </c>
      <c r="DE12" s="70">
        <f t="shared" si="27"/>
        <v>0</v>
      </c>
      <c r="DF12" s="430">
        <f t="shared" si="28"/>
        <v>0.93</v>
      </c>
      <c r="DG12" s="429">
        <v>1200</v>
      </c>
      <c r="DH12" s="437" t="str">
        <f t="shared" si="29"/>
        <v>MUY BUENO</v>
      </c>
      <c r="DI12" s="337">
        <f t="shared" ref="DI12:DI65" si="33">DG12*$DB$8</f>
        <v>103.68</v>
      </c>
      <c r="DJ12" s="418">
        <f t="shared" si="30"/>
        <v>1560</v>
      </c>
      <c r="DK12" s="419">
        <f t="shared" si="31"/>
        <v>2040</v>
      </c>
      <c r="DL12" s="74"/>
      <c r="DM12" s="26"/>
      <c r="DN12" s="27"/>
      <c r="DO12" s="26"/>
      <c r="DP12" s="27"/>
      <c r="DQ12" s="26"/>
      <c r="DR12" s="27"/>
      <c r="DS12" s="26"/>
      <c r="DT12" s="27"/>
      <c r="DU12" s="26"/>
      <c r="DV12" s="27"/>
      <c r="DW12" s="26"/>
      <c r="DX12" s="27"/>
      <c r="DY12" s="26"/>
      <c r="DZ12" s="27"/>
      <c r="EA12" s="26"/>
      <c r="EB12" s="27"/>
      <c r="EC12" s="26"/>
      <c r="ED12" s="27"/>
      <c r="EE12" s="26"/>
      <c r="EF12" s="27"/>
      <c r="EG12" s="26"/>
      <c r="EH12" s="27"/>
      <c r="EI12" s="77"/>
    </row>
    <row r="13" spans="1:139" ht="120" customHeight="1" thickBot="1" x14ac:dyDescent="0.3">
      <c r="A13" s="20">
        <v>4</v>
      </c>
      <c r="B13" s="38" t="s">
        <v>28</v>
      </c>
      <c r="C13" s="38" t="s">
        <v>102</v>
      </c>
      <c r="D13" s="39">
        <f t="shared" si="0"/>
        <v>659</v>
      </c>
      <c r="E13" s="79">
        <v>164</v>
      </c>
      <c r="F13" s="397">
        <v>404</v>
      </c>
      <c r="G13" s="40">
        <v>91</v>
      </c>
      <c r="H13" s="41">
        <v>997</v>
      </c>
      <c r="I13" s="42">
        <v>0</v>
      </c>
      <c r="J13" s="73">
        <f t="shared" si="1"/>
        <v>1656</v>
      </c>
      <c r="K13" s="47">
        <v>93</v>
      </c>
      <c r="L13" s="22">
        <v>28</v>
      </c>
      <c r="M13" s="22">
        <v>139</v>
      </c>
      <c r="N13" s="22">
        <v>101</v>
      </c>
      <c r="O13" s="22">
        <v>83</v>
      </c>
      <c r="P13" s="22">
        <v>99</v>
      </c>
      <c r="Q13" s="22">
        <v>96</v>
      </c>
      <c r="R13" s="22">
        <v>136</v>
      </c>
      <c r="S13" s="22">
        <v>113</v>
      </c>
      <c r="T13" s="22">
        <v>107</v>
      </c>
      <c r="U13" s="22"/>
      <c r="V13" s="22"/>
      <c r="W13" s="23">
        <f t="shared" si="9"/>
        <v>995</v>
      </c>
      <c r="X13" s="22">
        <v>19</v>
      </c>
      <c r="Y13" s="22">
        <v>7</v>
      </c>
      <c r="Z13" s="22">
        <v>51</v>
      </c>
      <c r="AA13" s="22">
        <v>18</v>
      </c>
      <c r="AB13" s="22">
        <v>48</v>
      </c>
      <c r="AC13" s="22">
        <v>76</v>
      </c>
      <c r="AD13" s="22">
        <v>34</v>
      </c>
      <c r="AE13" s="22">
        <v>74</v>
      </c>
      <c r="AF13" s="22">
        <v>62</v>
      </c>
      <c r="AG13" s="22">
        <v>639</v>
      </c>
      <c r="AH13" s="22"/>
      <c r="AI13" s="22"/>
      <c r="AJ13" s="24">
        <f>SUM(X13:AI13)</f>
        <v>1028</v>
      </c>
      <c r="AK13" s="25">
        <f t="shared" si="11"/>
        <v>2023</v>
      </c>
      <c r="AL13" s="35">
        <f t="shared" si="2"/>
        <v>1159</v>
      </c>
      <c r="AM13" s="36">
        <f t="shared" si="3"/>
        <v>0</v>
      </c>
      <c r="AN13" s="37">
        <f t="shared" si="4"/>
        <v>1432</v>
      </c>
      <c r="AO13" s="51">
        <v>146</v>
      </c>
      <c r="AP13" s="52">
        <v>57</v>
      </c>
      <c r="AQ13" s="52">
        <v>119</v>
      </c>
      <c r="AR13" s="52">
        <v>114</v>
      </c>
      <c r="AS13" s="52">
        <v>96</v>
      </c>
      <c r="AT13" s="52">
        <v>88</v>
      </c>
      <c r="AU13" s="52">
        <v>83</v>
      </c>
      <c r="AV13" s="52">
        <v>99</v>
      </c>
      <c r="AW13" s="52">
        <v>158</v>
      </c>
      <c r="AX13" s="52">
        <v>82</v>
      </c>
      <c r="AY13" s="52"/>
      <c r="AZ13" s="52"/>
      <c r="BA13" s="54">
        <f t="shared" si="12"/>
        <v>1042</v>
      </c>
      <c r="BB13" s="55">
        <v>0</v>
      </c>
      <c r="BC13" s="55">
        <v>0</v>
      </c>
      <c r="BD13" s="55">
        <v>6</v>
      </c>
      <c r="BE13" s="55">
        <v>1</v>
      </c>
      <c r="BF13" s="55">
        <v>4</v>
      </c>
      <c r="BG13" s="55">
        <v>1</v>
      </c>
      <c r="BH13" s="55">
        <v>5</v>
      </c>
      <c r="BI13" s="55">
        <v>10</v>
      </c>
      <c r="BJ13" s="55">
        <v>5</v>
      </c>
      <c r="BK13" s="55">
        <v>7</v>
      </c>
      <c r="BL13" s="55"/>
      <c r="BM13" s="55"/>
      <c r="BN13" s="56">
        <f t="shared" si="5"/>
        <v>39</v>
      </c>
      <c r="BO13" s="63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1</v>
      </c>
      <c r="BW13" s="40">
        <v>0</v>
      </c>
      <c r="BX13" s="40">
        <v>0</v>
      </c>
      <c r="BY13" s="40"/>
      <c r="BZ13" s="43"/>
      <c r="CA13" s="64">
        <f t="shared" si="6"/>
        <v>1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1</v>
      </c>
      <c r="CK13" s="40">
        <v>141</v>
      </c>
      <c r="CL13" s="40"/>
      <c r="CM13" s="40"/>
      <c r="CN13" s="65">
        <f t="shared" si="7"/>
        <v>142</v>
      </c>
      <c r="CO13" s="530">
        <f t="shared" si="13"/>
        <v>116</v>
      </c>
      <c r="CP13" s="89">
        <f t="shared" si="8"/>
        <v>0</v>
      </c>
      <c r="CQ13" s="531">
        <f t="shared" si="14"/>
        <v>1251</v>
      </c>
      <c r="CR13" s="90">
        <f t="shared" si="15"/>
        <v>1367</v>
      </c>
      <c r="CS13" s="216">
        <f t="shared" si="16"/>
        <v>1042</v>
      </c>
      <c r="CT13" s="70">
        <f t="shared" si="32"/>
        <v>0.13272727272727272</v>
      </c>
      <c r="CU13" s="70">
        <f t="shared" si="17"/>
        <v>5.1818181818181819E-2</v>
      </c>
      <c r="CV13" s="160">
        <f t="shared" si="18"/>
        <v>0.10818181818181818</v>
      </c>
      <c r="CW13" s="160">
        <f t="shared" si="19"/>
        <v>0.10363636363636364</v>
      </c>
      <c r="CX13" s="160">
        <f t="shared" si="20"/>
        <v>8.727272727272728E-2</v>
      </c>
      <c r="CY13" s="160">
        <f t="shared" si="21"/>
        <v>0.08</v>
      </c>
      <c r="CZ13" s="161">
        <f t="shared" si="22"/>
        <v>7.5454545454545455E-2</v>
      </c>
      <c r="DA13" s="161">
        <f t="shared" si="23"/>
        <v>0.09</v>
      </c>
      <c r="DB13" s="70">
        <f t="shared" si="24"/>
        <v>0.14363636363636365</v>
      </c>
      <c r="DC13" s="70">
        <f t="shared" si="25"/>
        <v>7.454545454545454E-2</v>
      </c>
      <c r="DD13" s="70">
        <f t="shared" si="26"/>
        <v>0</v>
      </c>
      <c r="DE13" s="70">
        <f t="shared" si="27"/>
        <v>0</v>
      </c>
      <c r="DF13" s="430">
        <f t="shared" si="28"/>
        <v>0.95</v>
      </c>
      <c r="DG13" s="431">
        <v>1100</v>
      </c>
      <c r="DH13" s="437" t="str">
        <f t="shared" si="29"/>
        <v>MUY BUENO</v>
      </c>
      <c r="DI13" s="337">
        <f t="shared" si="33"/>
        <v>95.04</v>
      </c>
      <c r="DJ13" s="418">
        <f t="shared" si="30"/>
        <v>1430</v>
      </c>
      <c r="DK13" s="419">
        <f t="shared" si="31"/>
        <v>1870</v>
      </c>
      <c r="DL13" s="71"/>
      <c r="DM13" s="26"/>
      <c r="DN13" s="27"/>
      <c r="DO13" s="26"/>
      <c r="DP13" s="27"/>
      <c r="DQ13" s="26"/>
      <c r="DR13" s="27"/>
      <c r="DS13" s="26"/>
      <c r="DT13" s="27"/>
      <c r="DU13" s="26"/>
      <c r="DV13" s="27"/>
      <c r="DW13" s="26"/>
      <c r="DX13" s="27"/>
      <c r="DY13" s="26"/>
      <c r="DZ13" s="27"/>
      <c r="EA13" s="26"/>
      <c r="EB13" s="27"/>
      <c r="EC13" s="26"/>
      <c r="ED13" s="27"/>
      <c r="EE13" s="26"/>
      <c r="EF13" s="27"/>
      <c r="EG13" s="26"/>
      <c r="EH13" s="27"/>
      <c r="EI13" s="77"/>
    </row>
    <row r="14" spans="1:139" ht="120" customHeight="1" thickTop="1" x14ac:dyDescent="0.25">
      <c r="A14" s="19">
        <v>5</v>
      </c>
      <c r="B14" s="38" t="s">
        <v>29</v>
      </c>
      <c r="C14" s="38" t="s">
        <v>103</v>
      </c>
      <c r="D14" s="39">
        <f t="shared" si="0"/>
        <v>2216</v>
      </c>
      <c r="E14" s="79">
        <v>614</v>
      </c>
      <c r="F14" s="397">
        <v>1263</v>
      </c>
      <c r="G14" s="40">
        <v>339</v>
      </c>
      <c r="H14" s="41">
        <v>30</v>
      </c>
      <c r="I14" s="42">
        <v>0</v>
      </c>
      <c r="J14" s="73">
        <f t="shared" si="1"/>
        <v>2246</v>
      </c>
      <c r="K14" s="47">
        <v>55</v>
      </c>
      <c r="L14" s="22">
        <v>24</v>
      </c>
      <c r="M14" s="22">
        <v>73</v>
      </c>
      <c r="N14" s="22">
        <v>79</v>
      </c>
      <c r="O14" s="22">
        <v>51</v>
      </c>
      <c r="P14" s="22">
        <v>58</v>
      </c>
      <c r="Q14" s="22">
        <v>90</v>
      </c>
      <c r="R14" s="22">
        <v>56</v>
      </c>
      <c r="S14" s="22">
        <v>66</v>
      </c>
      <c r="T14" s="22">
        <v>62</v>
      </c>
      <c r="U14" s="22"/>
      <c r="V14" s="22"/>
      <c r="W14" s="23">
        <f t="shared" si="9"/>
        <v>614</v>
      </c>
      <c r="X14" s="22">
        <v>101</v>
      </c>
      <c r="Y14" s="22">
        <v>34</v>
      </c>
      <c r="Z14" s="22">
        <v>120</v>
      </c>
      <c r="AA14" s="22">
        <v>69</v>
      </c>
      <c r="AB14" s="22">
        <v>74</v>
      </c>
      <c r="AC14" s="22">
        <v>57</v>
      </c>
      <c r="AD14" s="22">
        <v>59</v>
      </c>
      <c r="AE14" s="22">
        <v>43</v>
      </c>
      <c r="AF14" s="22">
        <v>72</v>
      </c>
      <c r="AG14" s="22">
        <v>131</v>
      </c>
      <c r="AH14" s="22"/>
      <c r="AI14" s="22"/>
      <c r="AJ14" s="24">
        <f t="shared" si="10"/>
        <v>760</v>
      </c>
      <c r="AK14" s="25">
        <f t="shared" si="11"/>
        <v>1374</v>
      </c>
      <c r="AL14" s="35">
        <f t="shared" si="2"/>
        <v>1228</v>
      </c>
      <c r="AM14" s="36">
        <f t="shared" si="3"/>
        <v>0</v>
      </c>
      <c r="AN14" s="37">
        <f t="shared" si="4"/>
        <v>2023</v>
      </c>
      <c r="AO14" s="51">
        <v>71</v>
      </c>
      <c r="AP14" s="52">
        <v>15</v>
      </c>
      <c r="AQ14" s="52">
        <v>99</v>
      </c>
      <c r="AR14" s="52">
        <v>75</v>
      </c>
      <c r="AS14" s="52">
        <v>75</v>
      </c>
      <c r="AT14" s="52">
        <v>74</v>
      </c>
      <c r="AU14" s="52">
        <v>76</v>
      </c>
      <c r="AV14" s="52">
        <v>71</v>
      </c>
      <c r="AW14" s="52">
        <v>75</v>
      </c>
      <c r="AX14" s="52">
        <v>71</v>
      </c>
      <c r="AY14" s="52"/>
      <c r="AZ14" s="52"/>
      <c r="BA14" s="54">
        <f t="shared" si="12"/>
        <v>702</v>
      </c>
      <c r="BB14" s="55">
        <v>9</v>
      </c>
      <c r="BC14" s="55">
        <v>0</v>
      </c>
      <c r="BD14" s="55">
        <v>5</v>
      </c>
      <c r="BE14" s="55">
        <v>0</v>
      </c>
      <c r="BF14" s="55">
        <v>3</v>
      </c>
      <c r="BG14" s="55">
        <v>1</v>
      </c>
      <c r="BH14" s="55">
        <v>0</v>
      </c>
      <c r="BI14" s="55">
        <v>2</v>
      </c>
      <c r="BJ14" s="55">
        <v>5</v>
      </c>
      <c r="BK14" s="55">
        <v>21</v>
      </c>
      <c r="BL14" s="55"/>
      <c r="BM14" s="55"/>
      <c r="BN14" s="56">
        <f t="shared" si="5"/>
        <v>46</v>
      </c>
      <c r="BO14" s="63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1</v>
      </c>
      <c r="BX14" s="40">
        <v>0</v>
      </c>
      <c r="BY14" s="40"/>
      <c r="BZ14" s="43"/>
      <c r="CA14" s="64">
        <f t="shared" si="6"/>
        <v>1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94</v>
      </c>
      <c r="CL14" s="40"/>
      <c r="CM14" s="40"/>
      <c r="CN14" s="65">
        <f t="shared" si="7"/>
        <v>94</v>
      </c>
      <c r="CO14" s="530">
        <f t="shared" si="13"/>
        <v>525</v>
      </c>
      <c r="CP14" s="89">
        <f t="shared" si="8"/>
        <v>0</v>
      </c>
      <c r="CQ14" s="531">
        <f t="shared" si="14"/>
        <v>1883</v>
      </c>
      <c r="CR14" s="90">
        <f t="shared" si="15"/>
        <v>2408</v>
      </c>
      <c r="CS14" s="216">
        <f t="shared" si="16"/>
        <v>702</v>
      </c>
      <c r="CT14" s="70">
        <f t="shared" si="32"/>
        <v>8.658536585365853E-2</v>
      </c>
      <c r="CU14" s="70">
        <f t="shared" si="17"/>
        <v>1.8292682926829267E-2</v>
      </c>
      <c r="CV14" s="160">
        <f t="shared" si="18"/>
        <v>0.12073170731707317</v>
      </c>
      <c r="CW14" s="160">
        <f t="shared" si="19"/>
        <v>9.1463414634146339E-2</v>
      </c>
      <c r="CX14" s="160">
        <f t="shared" si="20"/>
        <v>9.1463414634146339E-2</v>
      </c>
      <c r="CY14" s="160">
        <f t="shared" si="21"/>
        <v>9.0243902439024387E-2</v>
      </c>
      <c r="CZ14" s="161">
        <f t="shared" si="22"/>
        <v>9.2682926829268292E-2</v>
      </c>
      <c r="DA14" s="161">
        <f t="shared" si="23"/>
        <v>8.658536585365853E-2</v>
      </c>
      <c r="DB14" s="70">
        <f t="shared" si="24"/>
        <v>9.1463414634146339E-2</v>
      </c>
      <c r="DC14" s="70">
        <f t="shared" si="25"/>
        <v>8.658536585365853E-2</v>
      </c>
      <c r="DD14" s="70">
        <f t="shared" si="26"/>
        <v>0</v>
      </c>
      <c r="DE14" s="70">
        <f t="shared" si="27"/>
        <v>0</v>
      </c>
      <c r="DF14" s="430">
        <f t="shared" si="28"/>
        <v>0.86</v>
      </c>
      <c r="DG14" s="429">
        <v>820</v>
      </c>
      <c r="DH14" s="437" t="str">
        <f t="shared" si="29"/>
        <v>BUENO</v>
      </c>
      <c r="DI14" s="337">
        <f t="shared" si="33"/>
        <v>70.847999999999999</v>
      </c>
      <c r="DJ14" s="418">
        <f t="shared" si="30"/>
        <v>1066</v>
      </c>
      <c r="DK14" s="419">
        <f t="shared" si="31"/>
        <v>1394</v>
      </c>
      <c r="DL14" s="71"/>
      <c r="DM14" s="26"/>
      <c r="DN14" s="27"/>
      <c r="DO14" s="26"/>
      <c r="DP14" s="27"/>
      <c r="DQ14" s="26"/>
      <c r="DR14" s="27"/>
      <c r="DS14" s="26"/>
      <c r="DT14" s="27"/>
      <c r="DU14" s="26"/>
      <c r="DV14" s="27"/>
      <c r="DW14" s="26"/>
      <c r="DX14" s="27"/>
      <c r="DY14" s="26"/>
      <c r="DZ14" s="27"/>
      <c r="EA14" s="26"/>
      <c r="EB14" s="27"/>
      <c r="EC14" s="26"/>
      <c r="ED14" s="27"/>
      <c r="EE14" s="26"/>
      <c r="EF14" s="27"/>
      <c r="EG14" s="26"/>
      <c r="EH14" s="27"/>
      <c r="EI14" s="77"/>
    </row>
    <row r="15" spans="1:139" ht="120" customHeight="1" thickBot="1" x14ac:dyDescent="0.3">
      <c r="A15" s="20">
        <v>6</v>
      </c>
      <c r="B15" s="38" t="s">
        <v>30</v>
      </c>
      <c r="C15" s="38" t="s">
        <v>269</v>
      </c>
      <c r="D15" s="39">
        <f t="shared" si="0"/>
        <v>2566</v>
      </c>
      <c r="E15" s="79">
        <v>508</v>
      </c>
      <c r="F15" s="397">
        <v>1638</v>
      </c>
      <c r="G15" s="40">
        <v>420</v>
      </c>
      <c r="H15" s="41">
        <v>78</v>
      </c>
      <c r="I15" s="42">
        <v>0</v>
      </c>
      <c r="J15" s="73">
        <f t="shared" si="1"/>
        <v>2644</v>
      </c>
      <c r="K15" s="47">
        <v>60</v>
      </c>
      <c r="L15" s="22">
        <v>22</v>
      </c>
      <c r="M15" s="22">
        <v>106</v>
      </c>
      <c r="N15" s="22">
        <v>75</v>
      </c>
      <c r="O15" s="22">
        <v>79</v>
      </c>
      <c r="P15" s="22">
        <v>66</v>
      </c>
      <c r="Q15" s="22">
        <v>82</v>
      </c>
      <c r="R15" s="22">
        <v>66</v>
      </c>
      <c r="S15" s="22">
        <v>54</v>
      </c>
      <c r="T15" s="22">
        <v>70</v>
      </c>
      <c r="U15" s="22"/>
      <c r="V15" s="22"/>
      <c r="W15" s="23">
        <f t="shared" si="9"/>
        <v>680</v>
      </c>
      <c r="X15" s="22">
        <v>156</v>
      </c>
      <c r="Y15" s="22">
        <v>32</v>
      </c>
      <c r="Z15" s="22">
        <v>52</v>
      </c>
      <c r="AA15" s="22">
        <v>52</v>
      </c>
      <c r="AB15" s="22">
        <v>50</v>
      </c>
      <c r="AC15" s="22">
        <v>44</v>
      </c>
      <c r="AD15" s="22">
        <v>45</v>
      </c>
      <c r="AE15" s="22">
        <v>52</v>
      </c>
      <c r="AF15" s="22">
        <v>110</v>
      </c>
      <c r="AG15" s="22">
        <v>74</v>
      </c>
      <c r="AH15" s="22"/>
      <c r="AI15" s="22"/>
      <c r="AJ15" s="24">
        <f t="shared" si="10"/>
        <v>667</v>
      </c>
      <c r="AK15" s="25">
        <f t="shared" si="11"/>
        <v>1347</v>
      </c>
      <c r="AL15" s="35">
        <f t="shared" si="2"/>
        <v>1188</v>
      </c>
      <c r="AM15" s="36">
        <f t="shared" si="3"/>
        <v>0</v>
      </c>
      <c r="AN15" s="37">
        <f t="shared" si="4"/>
        <v>2305</v>
      </c>
      <c r="AO15" s="51">
        <v>78</v>
      </c>
      <c r="AP15" s="52">
        <v>50</v>
      </c>
      <c r="AQ15" s="52">
        <v>99</v>
      </c>
      <c r="AR15" s="52">
        <v>76</v>
      </c>
      <c r="AS15" s="52">
        <v>105</v>
      </c>
      <c r="AT15" s="52">
        <v>87</v>
      </c>
      <c r="AU15" s="52">
        <v>74</v>
      </c>
      <c r="AV15" s="52">
        <v>80</v>
      </c>
      <c r="AW15" s="52">
        <v>18</v>
      </c>
      <c r="AX15" s="52">
        <v>43</v>
      </c>
      <c r="AY15" s="52"/>
      <c r="AZ15" s="52"/>
      <c r="BA15" s="54">
        <f t="shared" si="12"/>
        <v>710</v>
      </c>
      <c r="BB15" s="55">
        <v>0</v>
      </c>
      <c r="BC15" s="55">
        <v>1</v>
      </c>
      <c r="BD15" s="55">
        <v>0</v>
      </c>
      <c r="BE15" s="55">
        <v>0</v>
      </c>
      <c r="BF15" s="55">
        <v>1</v>
      </c>
      <c r="BG15" s="55">
        <v>1</v>
      </c>
      <c r="BH15" s="55">
        <v>1</v>
      </c>
      <c r="BI15" s="55">
        <v>0</v>
      </c>
      <c r="BJ15" s="55">
        <v>9</v>
      </c>
      <c r="BK15" s="55">
        <v>1</v>
      </c>
      <c r="BL15" s="55"/>
      <c r="BM15" s="55"/>
      <c r="BN15" s="56">
        <f t="shared" si="5"/>
        <v>14</v>
      </c>
      <c r="BO15" s="63">
        <v>0</v>
      </c>
      <c r="BP15" s="40">
        <v>0</v>
      </c>
      <c r="BQ15" s="40">
        <v>0</v>
      </c>
      <c r="BR15" s="40">
        <v>1</v>
      </c>
      <c r="BS15" s="40">
        <v>0</v>
      </c>
      <c r="BT15" s="40">
        <v>0</v>
      </c>
      <c r="BU15" s="40">
        <v>0</v>
      </c>
      <c r="BV15" s="40">
        <v>0</v>
      </c>
      <c r="BW15" s="40">
        <v>11</v>
      </c>
      <c r="BX15" s="40">
        <v>3</v>
      </c>
      <c r="BY15" s="40"/>
      <c r="BZ15" s="43"/>
      <c r="CA15" s="64">
        <f t="shared" si="6"/>
        <v>15</v>
      </c>
      <c r="CB15" s="40">
        <v>162</v>
      </c>
      <c r="CC15" s="40">
        <v>0</v>
      </c>
      <c r="CD15" s="40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226</v>
      </c>
      <c r="CK15" s="40">
        <v>136</v>
      </c>
      <c r="CL15" s="40"/>
      <c r="CM15" s="40"/>
      <c r="CN15" s="65">
        <f t="shared" si="7"/>
        <v>524</v>
      </c>
      <c r="CO15" s="530">
        <f t="shared" si="13"/>
        <v>463</v>
      </c>
      <c r="CP15" s="89">
        <f t="shared" si="8"/>
        <v>0</v>
      </c>
      <c r="CQ15" s="531">
        <f t="shared" si="14"/>
        <v>1767</v>
      </c>
      <c r="CR15" s="90">
        <f t="shared" si="15"/>
        <v>2230</v>
      </c>
      <c r="CS15" s="216">
        <f t="shared" si="16"/>
        <v>710</v>
      </c>
      <c r="CT15" s="70">
        <f t="shared" si="32"/>
        <v>9.5121951219512196E-2</v>
      </c>
      <c r="CU15" s="70">
        <f t="shared" si="17"/>
        <v>6.097560975609756E-2</v>
      </c>
      <c r="CV15" s="160">
        <f t="shared" si="18"/>
        <v>0.12073170731707317</v>
      </c>
      <c r="CW15" s="160">
        <f t="shared" si="19"/>
        <v>9.2682926829268292E-2</v>
      </c>
      <c r="CX15" s="160">
        <f t="shared" si="20"/>
        <v>0.12804878048780488</v>
      </c>
      <c r="CY15" s="160">
        <f t="shared" si="21"/>
        <v>0.10609756097560975</v>
      </c>
      <c r="CZ15" s="161">
        <f t="shared" si="22"/>
        <v>9.0243902439024387E-2</v>
      </c>
      <c r="DA15" s="161">
        <f t="shared" si="23"/>
        <v>9.7560975609756101E-2</v>
      </c>
      <c r="DB15" s="70">
        <f t="shared" si="24"/>
        <v>2.1951219512195121E-2</v>
      </c>
      <c r="DC15" s="70">
        <f t="shared" si="25"/>
        <v>5.24390243902439E-2</v>
      </c>
      <c r="DD15" s="70">
        <f t="shared" si="26"/>
        <v>0</v>
      </c>
      <c r="DE15" s="70">
        <f t="shared" si="27"/>
        <v>0</v>
      </c>
      <c r="DF15" s="430">
        <f t="shared" si="28"/>
        <v>0.87</v>
      </c>
      <c r="DG15" s="429">
        <v>820</v>
      </c>
      <c r="DH15" s="437" t="str">
        <f t="shared" si="29"/>
        <v>BUENO</v>
      </c>
      <c r="DI15" s="337">
        <f t="shared" si="33"/>
        <v>70.847999999999999</v>
      </c>
      <c r="DJ15" s="418">
        <f t="shared" si="30"/>
        <v>1066</v>
      </c>
      <c r="DK15" s="419">
        <f t="shared" si="31"/>
        <v>1394</v>
      </c>
      <c r="DL15" s="71"/>
      <c r="DM15" s="26"/>
      <c r="DN15" s="27"/>
      <c r="DO15" s="26"/>
      <c r="DP15" s="27"/>
      <c r="DQ15" s="26"/>
      <c r="DR15" s="27"/>
      <c r="DS15" s="26"/>
      <c r="DT15" s="27"/>
      <c r="DU15" s="26"/>
      <c r="DV15" s="27"/>
      <c r="DW15" s="26"/>
      <c r="DX15" s="27"/>
      <c r="DY15" s="26"/>
      <c r="DZ15" s="27"/>
      <c r="EA15" s="26"/>
      <c r="EB15" s="27"/>
      <c r="EC15" s="26"/>
      <c r="ED15" s="27"/>
      <c r="EE15" s="26"/>
      <c r="EF15" s="27"/>
      <c r="EG15" s="26"/>
      <c r="EH15" s="27"/>
      <c r="EI15" s="77"/>
    </row>
    <row r="16" spans="1:139" ht="120" customHeight="1" thickTop="1" x14ac:dyDescent="0.25">
      <c r="A16" s="19">
        <v>7</v>
      </c>
      <c r="B16" s="38" t="s">
        <v>31</v>
      </c>
      <c r="C16" s="38" t="s">
        <v>105</v>
      </c>
      <c r="D16" s="39">
        <f>E16+F16+G16+I16</f>
        <v>2164</v>
      </c>
      <c r="E16" s="79">
        <v>498</v>
      </c>
      <c r="F16" s="397">
        <v>1116</v>
      </c>
      <c r="G16" s="40">
        <v>550</v>
      </c>
      <c r="H16" s="41">
        <v>707</v>
      </c>
      <c r="I16" s="42">
        <v>0</v>
      </c>
      <c r="J16" s="73">
        <f t="shared" si="1"/>
        <v>2871</v>
      </c>
      <c r="K16" s="47">
        <v>250</v>
      </c>
      <c r="L16" s="22">
        <v>203</v>
      </c>
      <c r="M16" s="22">
        <v>231</v>
      </c>
      <c r="N16" s="22">
        <v>219</v>
      </c>
      <c r="O16" s="22">
        <v>203</v>
      </c>
      <c r="P16" s="22">
        <v>189</v>
      </c>
      <c r="Q16" s="22">
        <v>88</v>
      </c>
      <c r="R16" s="22">
        <v>229</v>
      </c>
      <c r="S16" s="22">
        <v>270</v>
      </c>
      <c r="T16" s="22">
        <v>216</v>
      </c>
      <c r="U16" s="22"/>
      <c r="V16" s="22"/>
      <c r="W16" s="23">
        <f t="shared" si="9"/>
        <v>2098</v>
      </c>
      <c r="X16" s="22">
        <v>64</v>
      </c>
      <c r="Y16" s="22">
        <v>36</v>
      </c>
      <c r="Z16" s="22">
        <v>104</v>
      </c>
      <c r="AA16" s="22">
        <v>33</v>
      </c>
      <c r="AB16" s="22">
        <v>12</v>
      </c>
      <c r="AC16" s="22">
        <v>18</v>
      </c>
      <c r="AD16" s="22">
        <v>14</v>
      </c>
      <c r="AE16" s="22">
        <v>8</v>
      </c>
      <c r="AF16" s="22">
        <v>213</v>
      </c>
      <c r="AG16" s="22">
        <v>45</v>
      </c>
      <c r="AH16" s="22"/>
      <c r="AI16" s="22"/>
      <c r="AJ16" s="24">
        <f t="shared" si="10"/>
        <v>547</v>
      </c>
      <c r="AK16" s="25">
        <f t="shared" si="11"/>
        <v>2645</v>
      </c>
      <c r="AL16" s="35">
        <f t="shared" si="2"/>
        <v>2596</v>
      </c>
      <c r="AM16" s="36">
        <f t="shared" si="3"/>
        <v>0</v>
      </c>
      <c r="AN16" s="37">
        <f t="shared" si="4"/>
        <v>1663</v>
      </c>
      <c r="AO16" s="51">
        <v>262</v>
      </c>
      <c r="AP16" s="52">
        <v>184</v>
      </c>
      <c r="AQ16" s="52">
        <v>242</v>
      </c>
      <c r="AR16" s="52">
        <v>224</v>
      </c>
      <c r="AS16" s="52">
        <v>195</v>
      </c>
      <c r="AT16" s="52">
        <v>154</v>
      </c>
      <c r="AU16" s="52">
        <v>102</v>
      </c>
      <c r="AV16" s="52">
        <v>220</v>
      </c>
      <c r="AW16" s="52">
        <v>219</v>
      </c>
      <c r="AX16" s="52">
        <v>248</v>
      </c>
      <c r="AY16" s="52"/>
      <c r="AZ16" s="52"/>
      <c r="BA16" s="54">
        <f t="shared" si="12"/>
        <v>2050</v>
      </c>
      <c r="BB16" s="55">
        <v>3</v>
      </c>
      <c r="BC16" s="55">
        <v>8</v>
      </c>
      <c r="BD16" s="55">
        <v>4</v>
      </c>
      <c r="BE16" s="55">
        <v>4</v>
      </c>
      <c r="BF16" s="55">
        <v>2</v>
      </c>
      <c r="BG16" s="55">
        <v>2</v>
      </c>
      <c r="BH16" s="55">
        <v>4</v>
      </c>
      <c r="BI16" s="55">
        <v>2</v>
      </c>
      <c r="BJ16" s="55">
        <v>41</v>
      </c>
      <c r="BK16" s="55">
        <v>3</v>
      </c>
      <c r="BL16" s="55"/>
      <c r="BM16" s="55"/>
      <c r="BN16" s="56">
        <f t="shared" si="5"/>
        <v>73</v>
      </c>
      <c r="BO16" s="63">
        <v>9</v>
      </c>
      <c r="BP16" s="40">
        <v>6</v>
      </c>
      <c r="BQ16" s="40">
        <v>4</v>
      </c>
      <c r="BR16" s="40">
        <v>1</v>
      </c>
      <c r="BS16" s="40">
        <v>1</v>
      </c>
      <c r="BT16" s="40">
        <v>0</v>
      </c>
      <c r="BU16" s="40">
        <v>0</v>
      </c>
      <c r="BV16" s="40">
        <v>0</v>
      </c>
      <c r="BW16" s="40">
        <v>1</v>
      </c>
      <c r="BX16" s="40">
        <v>0</v>
      </c>
      <c r="BY16" s="40"/>
      <c r="BZ16" s="43"/>
      <c r="CA16" s="64">
        <f t="shared" si="6"/>
        <v>22</v>
      </c>
      <c r="CB16" s="40">
        <v>176</v>
      </c>
      <c r="CC16" s="40">
        <v>199</v>
      </c>
      <c r="CD16" s="40">
        <v>23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>
        <v>333</v>
      </c>
      <c r="CK16" s="40">
        <v>0</v>
      </c>
      <c r="CL16" s="40"/>
      <c r="CM16" s="40"/>
      <c r="CN16" s="65">
        <f t="shared" si="7"/>
        <v>731</v>
      </c>
      <c r="CO16" s="530">
        <f t="shared" si="13"/>
        <v>524</v>
      </c>
      <c r="CP16" s="89">
        <f t="shared" si="8"/>
        <v>0</v>
      </c>
      <c r="CQ16" s="531">
        <f t="shared" si="14"/>
        <v>859</v>
      </c>
      <c r="CR16" s="90">
        <f t="shared" si="15"/>
        <v>1383</v>
      </c>
      <c r="CS16" s="216">
        <f t="shared" si="16"/>
        <v>2050</v>
      </c>
      <c r="CT16" s="70">
        <f t="shared" si="32"/>
        <v>0.21833333333333332</v>
      </c>
      <c r="CU16" s="70">
        <f t="shared" si="17"/>
        <v>0.15333333333333332</v>
      </c>
      <c r="CV16" s="160">
        <f t="shared" si="18"/>
        <v>0.20166666666666666</v>
      </c>
      <c r="CW16" s="160">
        <f t="shared" si="19"/>
        <v>0.18666666666666668</v>
      </c>
      <c r="CX16" s="160">
        <f t="shared" si="20"/>
        <v>0.16250000000000001</v>
      </c>
      <c r="CY16" s="160">
        <f t="shared" si="21"/>
        <v>0.12833333333333333</v>
      </c>
      <c r="CZ16" s="161">
        <f t="shared" si="22"/>
        <v>8.5000000000000006E-2</v>
      </c>
      <c r="DA16" s="161">
        <f t="shared" si="23"/>
        <v>0.18333333333333332</v>
      </c>
      <c r="DB16" s="70">
        <f t="shared" si="24"/>
        <v>0.1825</v>
      </c>
      <c r="DC16" s="70">
        <f t="shared" si="25"/>
        <v>0.20666666666666667</v>
      </c>
      <c r="DD16" s="70">
        <f t="shared" si="26"/>
        <v>0</v>
      </c>
      <c r="DE16" s="70">
        <f t="shared" si="27"/>
        <v>0</v>
      </c>
      <c r="DF16" s="430">
        <f t="shared" si="28"/>
        <v>1.71</v>
      </c>
      <c r="DG16" s="429">
        <v>1200</v>
      </c>
      <c r="DH16" s="437" t="str">
        <f t="shared" si="29"/>
        <v>MUY BUENO</v>
      </c>
      <c r="DI16" s="337">
        <f t="shared" si="33"/>
        <v>103.68</v>
      </c>
      <c r="DJ16" s="418">
        <f t="shared" si="30"/>
        <v>1560</v>
      </c>
      <c r="DK16" s="419">
        <f t="shared" si="31"/>
        <v>2040</v>
      </c>
      <c r="DL16" s="71"/>
      <c r="DM16" s="26"/>
      <c r="DN16" s="27"/>
      <c r="DO16" s="26"/>
      <c r="DP16" s="27"/>
      <c r="DQ16" s="26"/>
      <c r="DR16" s="27"/>
      <c r="DS16" s="26"/>
      <c r="DT16" s="27"/>
      <c r="DU16" s="26"/>
      <c r="DV16" s="27"/>
      <c r="DW16" s="26"/>
      <c r="DX16" s="27"/>
      <c r="DY16" s="26"/>
      <c r="DZ16" s="27"/>
      <c r="EA16" s="26"/>
      <c r="EB16" s="27"/>
      <c r="EC16" s="26"/>
      <c r="ED16" s="27"/>
      <c r="EE16" s="26"/>
      <c r="EF16" s="27"/>
      <c r="EG16" s="26"/>
      <c r="EH16" s="27"/>
      <c r="EI16" s="77"/>
    </row>
    <row r="17" spans="1:139 2401:2402" s="3" customFormat="1" ht="120" customHeight="1" thickBot="1" x14ac:dyDescent="0.3">
      <c r="A17" s="20">
        <v>8</v>
      </c>
      <c r="B17" s="38" t="s">
        <v>32</v>
      </c>
      <c r="C17" s="38" t="s">
        <v>252</v>
      </c>
      <c r="D17" s="39">
        <f t="shared" si="0"/>
        <v>1457</v>
      </c>
      <c r="E17" s="80">
        <v>353</v>
      </c>
      <c r="F17" s="398">
        <v>913</v>
      </c>
      <c r="G17" s="43">
        <v>191</v>
      </c>
      <c r="H17" s="44">
        <v>58</v>
      </c>
      <c r="I17" s="42">
        <v>0</v>
      </c>
      <c r="J17" s="73">
        <f t="shared" si="1"/>
        <v>1515</v>
      </c>
      <c r="K17" s="48">
        <v>72</v>
      </c>
      <c r="L17" s="28">
        <v>66</v>
      </c>
      <c r="M17" s="28">
        <v>88</v>
      </c>
      <c r="N17" s="28">
        <v>92</v>
      </c>
      <c r="O17" s="28">
        <v>88</v>
      </c>
      <c r="P17" s="28">
        <v>140</v>
      </c>
      <c r="Q17" s="28">
        <v>56</v>
      </c>
      <c r="R17" s="28">
        <v>97</v>
      </c>
      <c r="S17" s="28">
        <v>70</v>
      </c>
      <c r="T17" s="28">
        <v>88</v>
      </c>
      <c r="U17" s="28"/>
      <c r="V17" s="28"/>
      <c r="W17" s="23">
        <f t="shared" si="9"/>
        <v>857</v>
      </c>
      <c r="X17" s="28">
        <v>30</v>
      </c>
      <c r="Y17" s="28">
        <v>28</v>
      </c>
      <c r="Z17" s="28">
        <v>41</v>
      </c>
      <c r="AA17" s="28">
        <v>30</v>
      </c>
      <c r="AB17" s="28">
        <v>46</v>
      </c>
      <c r="AC17" s="28">
        <v>42</v>
      </c>
      <c r="AD17" s="28">
        <v>24</v>
      </c>
      <c r="AE17" s="28">
        <v>38</v>
      </c>
      <c r="AF17" s="28">
        <v>30</v>
      </c>
      <c r="AG17" s="28">
        <v>32</v>
      </c>
      <c r="AH17" s="28"/>
      <c r="AI17" s="28"/>
      <c r="AJ17" s="24">
        <f t="shared" si="10"/>
        <v>341</v>
      </c>
      <c r="AK17" s="31">
        <f t="shared" si="11"/>
        <v>1198</v>
      </c>
      <c r="AL17" s="35">
        <f t="shared" si="2"/>
        <v>1210</v>
      </c>
      <c r="AM17" s="36">
        <f t="shared" si="3"/>
        <v>0</v>
      </c>
      <c r="AN17" s="37">
        <f t="shared" si="4"/>
        <v>1254</v>
      </c>
      <c r="AO17" s="51">
        <v>54</v>
      </c>
      <c r="AP17" s="52">
        <v>65</v>
      </c>
      <c r="AQ17" s="52">
        <v>104</v>
      </c>
      <c r="AR17" s="52">
        <v>86</v>
      </c>
      <c r="AS17" s="52">
        <v>88</v>
      </c>
      <c r="AT17" s="52">
        <v>104</v>
      </c>
      <c r="AU17" s="52">
        <v>63</v>
      </c>
      <c r="AV17" s="52">
        <v>105</v>
      </c>
      <c r="AW17" s="52">
        <v>68</v>
      </c>
      <c r="AX17" s="52">
        <v>84</v>
      </c>
      <c r="AY17" s="52"/>
      <c r="AZ17" s="52"/>
      <c r="BA17" s="54">
        <f t="shared" si="12"/>
        <v>821</v>
      </c>
      <c r="BB17" s="57">
        <v>1</v>
      </c>
      <c r="BC17" s="57">
        <v>0</v>
      </c>
      <c r="BD17" s="57">
        <v>4</v>
      </c>
      <c r="BE17" s="57">
        <v>0</v>
      </c>
      <c r="BF17" s="57">
        <v>1</v>
      </c>
      <c r="BG17" s="57">
        <v>0</v>
      </c>
      <c r="BH17" s="57">
        <v>2</v>
      </c>
      <c r="BI17" s="57">
        <v>2</v>
      </c>
      <c r="BJ17" s="57">
        <v>0</v>
      </c>
      <c r="BK17" s="57">
        <v>0</v>
      </c>
      <c r="BL17" s="57"/>
      <c r="BM17" s="57"/>
      <c r="BN17" s="56">
        <f t="shared" si="5"/>
        <v>10</v>
      </c>
      <c r="BO17" s="66">
        <v>0</v>
      </c>
      <c r="BP17" s="43">
        <v>0</v>
      </c>
      <c r="BQ17" s="43">
        <v>6</v>
      </c>
      <c r="BR17" s="43">
        <v>1</v>
      </c>
      <c r="BS17" s="43">
        <v>1</v>
      </c>
      <c r="BT17" s="43">
        <v>4</v>
      </c>
      <c r="BU17" s="40">
        <v>1</v>
      </c>
      <c r="BV17" s="40">
        <v>0</v>
      </c>
      <c r="BW17" s="40">
        <v>1</v>
      </c>
      <c r="BX17" s="40">
        <v>0</v>
      </c>
      <c r="BY17" s="40"/>
      <c r="BZ17" s="43"/>
      <c r="CA17" s="64">
        <f>SUM(BO17:BZ17)</f>
        <v>14</v>
      </c>
      <c r="CB17" s="40">
        <v>0</v>
      </c>
      <c r="CC17" s="40">
        <v>17</v>
      </c>
      <c r="CD17" s="40">
        <v>115</v>
      </c>
      <c r="CE17" s="40">
        <v>0</v>
      </c>
      <c r="CF17" s="40">
        <v>11</v>
      </c>
      <c r="CG17" s="40">
        <v>98</v>
      </c>
      <c r="CH17" s="40">
        <v>0</v>
      </c>
      <c r="CI17" s="40">
        <v>2</v>
      </c>
      <c r="CJ17" s="40">
        <v>50</v>
      </c>
      <c r="CK17" s="40">
        <v>0</v>
      </c>
      <c r="CL17" s="40"/>
      <c r="CM17" s="40"/>
      <c r="CN17" s="65">
        <f t="shared" si="7"/>
        <v>293</v>
      </c>
      <c r="CO17" s="530">
        <f t="shared" si="13"/>
        <v>375</v>
      </c>
      <c r="CP17" s="89">
        <f t="shared" si="8"/>
        <v>0</v>
      </c>
      <c r="CQ17" s="531">
        <f t="shared" si="14"/>
        <v>951</v>
      </c>
      <c r="CR17" s="90">
        <f t="shared" si="15"/>
        <v>1326</v>
      </c>
      <c r="CS17" s="216">
        <f t="shared" si="16"/>
        <v>821</v>
      </c>
      <c r="CT17" s="70">
        <f t="shared" si="32"/>
        <v>5.844155844155844E-2</v>
      </c>
      <c r="CU17" s="70">
        <f t="shared" si="17"/>
        <v>7.0346320346320351E-2</v>
      </c>
      <c r="CV17" s="160">
        <f t="shared" si="18"/>
        <v>0.11255411255411256</v>
      </c>
      <c r="CW17" s="160">
        <f t="shared" si="19"/>
        <v>9.3073593073593072E-2</v>
      </c>
      <c r="CX17" s="160">
        <f t="shared" si="20"/>
        <v>9.5238095238095233E-2</v>
      </c>
      <c r="CY17" s="160">
        <f t="shared" si="21"/>
        <v>0.11255411255411256</v>
      </c>
      <c r="CZ17" s="161">
        <f t="shared" si="22"/>
        <v>6.8181818181818177E-2</v>
      </c>
      <c r="DA17" s="161">
        <f t="shared" si="23"/>
        <v>0.11363636363636363</v>
      </c>
      <c r="DB17" s="70">
        <f t="shared" si="24"/>
        <v>7.3593073593073599E-2</v>
      </c>
      <c r="DC17" s="70">
        <f t="shared" si="25"/>
        <v>9.0909090909090912E-2</v>
      </c>
      <c r="DD17" s="70">
        <f t="shared" si="26"/>
        <v>0</v>
      </c>
      <c r="DE17" s="70">
        <f t="shared" si="27"/>
        <v>0</v>
      </c>
      <c r="DF17" s="430">
        <f t="shared" si="28"/>
        <v>0.89</v>
      </c>
      <c r="DG17" s="431">
        <f>1200*77%</f>
        <v>924</v>
      </c>
      <c r="DH17" s="437" t="str">
        <f t="shared" si="29"/>
        <v>BUENO</v>
      </c>
      <c r="DI17" s="337">
        <f t="shared" si="33"/>
        <v>79.833600000000004</v>
      </c>
      <c r="DJ17" s="418">
        <f t="shared" si="30"/>
        <v>1201.2</v>
      </c>
      <c r="DK17" s="419">
        <f t="shared" si="31"/>
        <v>1570.8</v>
      </c>
      <c r="DL17" s="72"/>
      <c r="DM17" s="29"/>
      <c r="DN17" s="30"/>
      <c r="DO17" s="29"/>
      <c r="DP17" s="30"/>
      <c r="DQ17" s="29"/>
      <c r="DR17" s="30"/>
      <c r="DS17" s="29"/>
      <c r="DT17" s="30"/>
      <c r="DU17" s="29"/>
      <c r="DV17" s="30"/>
      <c r="DW17" s="29"/>
      <c r="DX17" s="30"/>
      <c r="DY17" s="29"/>
      <c r="DZ17" s="30"/>
      <c r="EA17" s="29"/>
      <c r="EB17" s="30"/>
      <c r="EC17" s="29"/>
      <c r="ED17" s="30"/>
      <c r="EE17" s="29"/>
      <c r="EF17" s="30"/>
      <c r="EG17" s="29"/>
      <c r="EH17" s="30"/>
      <c r="EI17" s="78"/>
    </row>
    <row r="18" spans="1:139 2401:2402" ht="120" customHeight="1" thickTop="1" x14ac:dyDescent="0.25">
      <c r="A18" s="19">
        <v>9</v>
      </c>
      <c r="B18" s="38" t="s">
        <v>33</v>
      </c>
      <c r="C18" s="38" t="s">
        <v>106</v>
      </c>
      <c r="D18" s="39">
        <f t="shared" si="0"/>
        <v>1215</v>
      </c>
      <c r="E18" s="79">
        <v>295</v>
      </c>
      <c r="F18" s="397">
        <v>828</v>
      </c>
      <c r="G18" s="40">
        <v>92</v>
      </c>
      <c r="H18" s="41">
        <v>183</v>
      </c>
      <c r="I18" s="42">
        <v>0</v>
      </c>
      <c r="J18" s="73">
        <f t="shared" si="1"/>
        <v>1398</v>
      </c>
      <c r="K18" s="47">
        <v>85</v>
      </c>
      <c r="L18" s="22">
        <v>32</v>
      </c>
      <c r="M18" s="22">
        <v>102</v>
      </c>
      <c r="N18" s="22">
        <v>75</v>
      </c>
      <c r="O18" s="22">
        <v>88</v>
      </c>
      <c r="P18" s="22">
        <v>77</v>
      </c>
      <c r="Q18" s="22">
        <v>66</v>
      </c>
      <c r="R18" s="22">
        <v>75</v>
      </c>
      <c r="S18" s="22">
        <v>78</v>
      </c>
      <c r="T18" s="22">
        <v>77</v>
      </c>
      <c r="U18" s="22"/>
      <c r="V18" s="22"/>
      <c r="W18" s="23">
        <f t="shared" si="9"/>
        <v>755</v>
      </c>
      <c r="X18" s="22">
        <v>36</v>
      </c>
      <c r="Y18" s="22">
        <v>32</v>
      </c>
      <c r="Z18" s="22">
        <v>59</v>
      </c>
      <c r="AA18" s="22">
        <v>27</v>
      </c>
      <c r="AB18" s="22">
        <v>61</v>
      </c>
      <c r="AC18" s="22">
        <v>20</v>
      </c>
      <c r="AD18" s="22">
        <v>50</v>
      </c>
      <c r="AE18" s="22">
        <v>68</v>
      </c>
      <c r="AF18" s="22">
        <v>46</v>
      </c>
      <c r="AG18" s="22">
        <v>43</v>
      </c>
      <c r="AH18" s="22"/>
      <c r="AI18" s="22"/>
      <c r="AJ18" s="24">
        <f t="shared" si="10"/>
        <v>442</v>
      </c>
      <c r="AK18" s="25">
        <f t="shared" si="11"/>
        <v>1197</v>
      </c>
      <c r="AL18" s="35">
        <f t="shared" si="2"/>
        <v>1050</v>
      </c>
      <c r="AM18" s="36">
        <f t="shared" si="3"/>
        <v>0</v>
      </c>
      <c r="AN18" s="37">
        <f t="shared" si="4"/>
        <v>1270</v>
      </c>
      <c r="AO18" s="51">
        <v>86</v>
      </c>
      <c r="AP18" s="52">
        <v>34</v>
      </c>
      <c r="AQ18" s="52">
        <v>105</v>
      </c>
      <c r="AR18" s="52">
        <v>76</v>
      </c>
      <c r="AS18" s="52">
        <v>99</v>
      </c>
      <c r="AT18" s="52">
        <v>84</v>
      </c>
      <c r="AU18" s="52">
        <v>70</v>
      </c>
      <c r="AV18" s="52">
        <v>94</v>
      </c>
      <c r="AW18" s="52">
        <v>54</v>
      </c>
      <c r="AX18" s="52">
        <v>90</v>
      </c>
      <c r="AY18" s="52"/>
      <c r="AZ18" s="52"/>
      <c r="BA18" s="54">
        <f t="shared" si="12"/>
        <v>792</v>
      </c>
      <c r="BB18" s="55">
        <v>1</v>
      </c>
      <c r="BC18" s="55">
        <v>0</v>
      </c>
      <c r="BD18" s="55">
        <v>3</v>
      </c>
      <c r="BE18" s="55">
        <v>0</v>
      </c>
      <c r="BF18" s="55">
        <v>2</v>
      </c>
      <c r="BG18" s="55">
        <v>0</v>
      </c>
      <c r="BH18" s="55">
        <v>13</v>
      </c>
      <c r="BI18" s="55">
        <v>0</v>
      </c>
      <c r="BJ18" s="55">
        <v>0</v>
      </c>
      <c r="BK18" s="55">
        <v>0</v>
      </c>
      <c r="BL18" s="55"/>
      <c r="BM18" s="55"/>
      <c r="BN18" s="56">
        <f t="shared" si="5"/>
        <v>19</v>
      </c>
      <c r="BO18" s="63">
        <v>0</v>
      </c>
      <c r="BP18" s="40">
        <v>0</v>
      </c>
      <c r="BQ18" s="40">
        <v>1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0">
        <v>0</v>
      </c>
      <c r="BX18" s="40">
        <v>0</v>
      </c>
      <c r="BY18" s="40"/>
      <c r="BZ18" s="43"/>
      <c r="CA18" s="64">
        <f t="shared" ref="CA18:CA49" si="34">SUM(BO18:BZ18)</f>
        <v>1</v>
      </c>
      <c r="CB18" s="40">
        <v>5</v>
      </c>
      <c r="CC18" s="40">
        <v>0</v>
      </c>
      <c r="CD18" s="40">
        <v>131</v>
      </c>
      <c r="CE18" s="40">
        <v>0</v>
      </c>
      <c r="CF18" s="40">
        <v>0</v>
      </c>
      <c r="CG18" s="40">
        <v>0</v>
      </c>
      <c r="CH18" s="40">
        <v>99</v>
      </c>
      <c r="CI18" s="40">
        <v>129</v>
      </c>
      <c r="CJ18" s="40">
        <v>0</v>
      </c>
      <c r="CK18" s="40">
        <v>0</v>
      </c>
      <c r="CL18" s="40"/>
      <c r="CM18" s="40"/>
      <c r="CN18" s="65">
        <f t="shared" si="7"/>
        <v>364</v>
      </c>
      <c r="CO18" s="530">
        <f t="shared" si="13"/>
        <v>257</v>
      </c>
      <c r="CP18" s="89">
        <f t="shared" si="8"/>
        <v>0</v>
      </c>
      <c r="CQ18" s="531">
        <f t="shared" si="14"/>
        <v>887</v>
      </c>
      <c r="CR18" s="90">
        <f t="shared" si="15"/>
        <v>1144</v>
      </c>
      <c r="CS18" s="216">
        <f t="shared" si="16"/>
        <v>792</v>
      </c>
      <c r="CT18" s="70">
        <f t="shared" si="32"/>
        <v>9.3073593073593072E-2</v>
      </c>
      <c r="CU18" s="70">
        <f t="shared" si="17"/>
        <v>3.67965367965368E-2</v>
      </c>
      <c r="CV18" s="160">
        <f t="shared" si="18"/>
        <v>0.11363636363636363</v>
      </c>
      <c r="CW18" s="160">
        <f t="shared" si="19"/>
        <v>8.2251082251082255E-2</v>
      </c>
      <c r="CX18" s="160">
        <f t="shared" si="20"/>
        <v>0.10714285714285714</v>
      </c>
      <c r="CY18" s="160">
        <f t="shared" si="21"/>
        <v>9.0909090909090912E-2</v>
      </c>
      <c r="CZ18" s="161">
        <f t="shared" si="22"/>
        <v>7.575757575757576E-2</v>
      </c>
      <c r="DA18" s="161">
        <f t="shared" si="23"/>
        <v>0.10173160173160173</v>
      </c>
      <c r="DB18" s="70">
        <f t="shared" si="24"/>
        <v>5.844155844155844E-2</v>
      </c>
      <c r="DC18" s="70">
        <f t="shared" si="25"/>
        <v>9.7402597402597407E-2</v>
      </c>
      <c r="DD18" s="70">
        <f t="shared" si="26"/>
        <v>0</v>
      </c>
      <c r="DE18" s="70">
        <f t="shared" si="27"/>
        <v>0</v>
      </c>
      <c r="DF18" s="430">
        <f t="shared" si="28"/>
        <v>0.86</v>
      </c>
      <c r="DG18" s="431">
        <f>1200*77%</f>
        <v>924</v>
      </c>
      <c r="DH18" s="437" t="str">
        <f t="shared" si="29"/>
        <v>BUENO</v>
      </c>
      <c r="DI18" s="337">
        <f t="shared" si="33"/>
        <v>79.833600000000004</v>
      </c>
      <c r="DJ18" s="418">
        <f t="shared" si="30"/>
        <v>1201.2</v>
      </c>
      <c r="DK18" s="419">
        <f t="shared" si="31"/>
        <v>1570.8</v>
      </c>
      <c r="DL18" s="71"/>
      <c r="DM18" s="26"/>
      <c r="DN18" s="27"/>
      <c r="DO18" s="26"/>
      <c r="DP18" s="27"/>
      <c r="DQ18" s="26"/>
      <c r="DR18" s="27"/>
      <c r="DS18" s="26"/>
      <c r="DT18" s="27"/>
      <c r="DU18" s="26"/>
      <c r="DV18" s="27"/>
      <c r="DW18" s="26"/>
      <c r="DX18" s="27"/>
      <c r="DY18" s="26"/>
      <c r="DZ18" s="27"/>
      <c r="EA18" s="26"/>
      <c r="EB18" s="27"/>
      <c r="EC18" s="26"/>
      <c r="ED18" s="27"/>
      <c r="EE18" s="26"/>
      <c r="EF18" s="27"/>
      <c r="EG18" s="26"/>
      <c r="EH18" s="27"/>
      <c r="EI18" s="77"/>
    </row>
    <row r="19" spans="1:139 2401:2402" ht="120" customHeight="1" thickBot="1" x14ac:dyDescent="0.3">
      <c r="A19" s="20">
        <v>10</v>
      </c>
      <c r="B19" s="38" t="s">
        <v>34</v>
      </c>
      <c r="C19" s="38" t="s">
        <v>107</v>
      </c>
      <c r="D19" s="39">
        <f t="shared" si="0"/>
        <v>1012</v>
      </c>
      <c r="E19" s="81">
        <v>89</v>
      </c>
      <c r="F19" s="399">
        <v>917</v>
      </c>
      <c r="G19" s="41">
        <v>6</v>
      </c>
      <c r="H19" s="41">
        <v>3</v>
      </c>
      <c r="I19" s="42">
        <v>0</v>
      </c>
      <c r="J19" s="73">
        <f t="shared" si="1"/>
        <v>1015</v>
      </c>
      <c r="K19" s="47">
        <v>57</v>
      </c>
      <c r="L19" s="22">
        <v>157</v>
      </c>
      <c r="M19" s="22">
        <v>128</v>
      </c>
      <c r="N19" s="22">
        <v>57</v>
      </c>
      <c r="O19" s="22">
        <v>49</v>
      </c>
      <c r="P19" s="22">
        <v>43</v>
      </c>
      <c r="Q19" s="22">
        <v>37</v>
      </c>
      <c r="R19" s="22">
        <v>48</v>
      </c>
      <c r="S19" s="22">
        <v>90</v>
      </c>
      <c r="T19" s="22">
        <v>71</v>
      </c>
      <c r="U19" s="22"/>
      <c r="V19" s="22"/>
      <c r="W19" s="23">
        <f t="shared" si="9"/>
        <v>737</v>
      </c>
      <c r="X19" s="22">
        <v>10</v>
      </c>
      <c r="Y19" s="22">
        <v>9</v>
      </c>
      <c r="Z19" s="22">
        <v>65</v>
      </c>
      <c r="AA19" s="22">
        <v>49</v>
      </c>
      <c r="AB19" s="22">
        <v>35</v>
      </c>
      <c r="AC19" s="22">
        <v>135</v>
      </c>
      <c r="AD19" s="22">
        <v>24</v>
      </c>
      <c r="AE19" s="22">
        <v>31</v>
      </c>
      <c r="AF19" s="22">
        <v>56</v>
      </c>
      <c r="AG19" s="22">
        <v>68</v>
      </c>
      <c r="AH19" s="22"/>
      <c r="AI19" s="22"/>
      <c r="AJ19" s="24">
        <f t="shared" si="10"/>
        <v>482</v>
      </c>
      <c r="AK19" s="25">
        <f t="shared" si="11"/>
        <v>1219</v>
      </c>
      <c r="AL19" s="35">
        <f t="shared" si="2"/>
        <v>826</v>
      </c>
      <c r="AM19" s="36">
        <f t="shared" si="3"/>
        <v>0</v>
      </c>
      <c r="AN19" s="37">
        <f t="shared" si="4"/>
        <v>1399</v>
      </c>
      <c r="AO19" s="51">
        <v>39</v>
      </c>
      <c r="AP19" s="52">
        <v>38</v>
      </c>
      <c r="AQ19" s="52">
        <v>91</v>
      </c>
      <c r="AR19" s="52">
        <v>106</v>
      </c>
      <c r="AS19" s="52">
        <v>65</v>
      </c>
      <c r="AT19" s="52">
        <v>54</v>
      </c>
      <c r="AU19" s="52">
        <v>58</v>
      </c>
      <c r="AV19" s="52">
        <v>61</v>
      </c>
      <c r="AW19" s="52">
        <v>68</v>
      </c>
      <c r="AX19" s="52">
        <v>75</v>
      </c>
      <c r="AY19" s="52"/>
      <c r="AZ19" s="52"/>
      <c r="BA19" s="54">
        <f t="shared" si="12"/>
        <v>655</v>
      </c>
      <c r="BB19" s="55">
        <v>0</v>
      </c>
      <c r="BC19" s="55">
        <v>0</v>
      </c>
      <c r="BD19" s="55">
        <v>1</v>
      </c>
      <c r="BE19" s="55">
        <v>0</v>
      </c>
      <c r="BF19" s="55">
        <v>0</v>
      </c>
      <c r="BG19" s="55">
        <v>0</v>
      </c>
      <c r="BH19" s="55">
        <v>1</v>
      </c>
      <c r="BI19" s="55">
        <v>1</v>
      </c>
      <c r="BJ19" s="55">
        <v>1</v>
      </c>
      <c r="BK19" s="55">
        <v>0</v>
      </c>
      <c r="BL19" s="55"/>
      <c r="BM19" s="55"/>
      <c r="BN19" s="56">
        <f t="shared" si="5"/>
        <v>4</v>
      </c>
      <c r="BO19" s="63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0"/>
      <c r="BZ19" s="43"/>
      <c r="CA19" s="64">
        <f t="shared" si="34"/>
        <v>0</v>
      </c>
      <c r="CB19" s="40">
        <v>36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1</v>
      </c>
      <c r="CL19" s="40"/>
      <c r="CM19" s="40"/>
      <c r="CN19" s="65">
        <f t="shared" si="7"/>
        <v>37</v>
      </c>
      <c r="CO19" s="530">
        <f t="shared" si="13"/>
        <v>171</v>
      </c>
      <c r="CP19" s="89">
        <f t="shared" si="8"/>
        <v>0</v>
      </c>
      <c r="CQ19" s="531">
        <f t="shared" si="14"/>
        <v>1358</v>
      </c>
      <c r="CR19" s="90">
        <f t="shared" si="15"/>
        <v>1529</v>
      </c>
      <c r="CS19" s="216">
        <f t="shared" si="16"/>
        <v>655</v>
      </c>
      <c r="CT19" s="70">
        <f t="shared" si="32"/>
        <v>5.1999999999999998E-2</v>
      </c>
      <c r="CU19" s="70">
        <f t="shared" si="17"/>
        <v>5.0666666666666665E-2</v>
      </c>
      <c r="CV19" s="160">
        <f t="shared" si="18"/>
        <v>0.12133333333333333</v>
      </c>
      <c r="CW19" s="160">
        <f t="shared" si="19"/>
        <v>0.14133333333333334</v>
      </c>
      <c r="CX19" s="160">
        <f t="shared" si="20"/>
        <v>8.666666666666667E-2</v>
      </c>
      <c r="CY19" s="160">
        <f t="shared" si="21"/>
        <v>7.1999999999999995E-2</v>
      </c>
      <c r="CZ19" s="161">
        <f t="shared" si="22"/>
        <v>7.7333333333333337E-2</v>
      </c>
      <c r="DA19" s="161">
        <f t="shared" si="23"/>
        <v>8.1333333333333327E-2</v>
      </c>
      <c r="DB19" s="70">
        <f t="shared" si="24"/>
        <v>9.0666666666666673E-2</v>
      </c>
      <c r="DC19" s="70">
        <f t="shared" si="25"/>
        <v>0.1</v>
      </c>
      <c r="DD19" s="70">
        <f t="shared" si="26"/>
        <v>0</v>
      </c>
      <c r="DE19" s="70">
        <f t="shared" si="27"/>
        <v>0</v>
      </c>
      <c r="DF19" s="430">
        <f t="shared" si="28"/>
        <v>0.87</v>
      </c>
      <c r="DG19" s="431">
        <v>750</v>
      </c>
      <c r="DH19" s="437" t="str">
        <f t="shared" si="29"/>
        <v>BUENO</v>
      </c>
      <c r="DI19" s="337">
        <f t="shared" si="33"/>
        <v>64.8</v>
      </c>
      <c r="DJ19" s="418">
        <f>DG19*1.3</f>
        <v>975</v>
      </c>
      <c r="DK19" s="419">
        <f t="shared" si="31"/>
        <v>1275</v>
      </c>
      <c r="DL19" s="71"/>
      <c r="DM19" s="26"/>
      <c r="DN19" s="27"/>
      <c r="DO19" s="26"/>
      <c r="DP19" s="27"/>
      <c r="DQ19" s="26"/>
      <c r="DR19" s="27"/>
      <c r="DS19" s="26"/>
      <c r="DT19" s="27"/>
      <c r="DU19" s="26"/>
      <c r="DV19" s="27"/>
      <c r="DW19" s="26"/>
      <c r="DX19" s="27"/>
      <c r="DY19" s="26"/>
      <c r="DZ19" s="27"/>
      <c r="EA19" s="26"/>
      <c r="EB19" s="27"/>
      <c r="EC19" s="26"/>
      <c r="ED19" s="27"/>
      <c r="EE19" s="26"/>
      <c r="EF19" s="27"/>
      <c r="EG19" s="26"/>
      <c r="EH19" s="27"/>
      <c r="EI19" s="77"/>
    </row>
    <row r="20" spans="1:139 2401:2402" ht="120" customHeight="1" thickTop="1" x14ac:dyDescent="0.25">
      <c r="A20" s="19">
        <v>11</v>
      </c>
      <c r="B20" s="38" t="s">
        <v>35</v>
      </c>
      <c r="C20" s="38" t="s">
        <v>108</v>
      </c>
      <c r="D20" s="39">
        <f t="shared" si="0"/>
        <v>1628</v>
      </c>
      <c r="E20" s="79">
        <v>223</v>
      </c>
      <c r="F20" s="397">
        <v>1329</v>
      </c>
      <c r="G20" s="40">
        <v>76</v>
      </c>
      <c r="H20" s="41">
        <v>10</v>
      </c>
      <c r="I20" s="42">
        <v>0</v>
      </c>
      <c r="J20" s="73">
        <f t="shared" si="1"/>
        <v>1638</v>
      </c>
      <c r="K20" s="47">
        <v>65</v>
      </c>
      <c r="L20" s="22">
        <v>4</v>
      </c>
      <c r="M20" s="22">
        <v>38</v>
      </c>
      <c r="N20" s="22">
        <v>33</v>
      </c>
      <c r="O20" s="22">
        <v>80</v>
      </c>
      <c r="P20" s="22">
        <v>49</v>
      </c>
      <c r="Q20" s="22">
        <v>33</v>
      </c>
      <c r="R20" s="22">
        <v>62</v>
      </c>
      <c r="S20" s="22">
        <v>64</v>
      </c>
      <c r="T20" s="22">
        <v>97</v>
      </c>
      <c r="U20" s="22"/>
      <c r="V20" s="22"/>
      <c r="W20" s="23">
        <f t="shared" si="9"/>
        <v>525</v>
      </c>
      <c r="X20" s="22">
        <v>283</v>
      </c>
      <c r="Y20" s="22">
        <v>2</v>
      </c>
      <c r="Z20" s="22">
        <v>9</v>
      </c>
      <c r="AA20" s="22">
        <v>49</v>
      </c>
      <c r="AB20" s="22">
        <v>38</v>
      </c>
      <c r="AC20" s="22">
        <v>50</v>
      </c>
      <c r="AD20" s="22">
        <v>41</v>
      </c>
      <c r="AE20" s="22">
        <v>49</v>
      </c>
      <c r="AF20" s="22">
        <v>69</v>
      </c>
      <c r="AG20" s="22">
        <v>17</v>
      </c>
      <c r="AH20" s="22"/>
      <c r="AI20" s="22"/>
      <c r="AJ20" s="24">
        <f t="shared" si="10"/>
        <v>607</v>
      </c>
      <c r="AK20" s="25">
        <f t="shared" si="11"/>
        <v>1132</v>
      </c>
      <c r="AL20" s="35">
        <f t="shared" si="2"/>
        <v>748</v>
      </c>
      <c r="AM20" s="36">
        <f t="shared" si="3"/>
        <v>0</v>
      </c>
      <c r="AN20" s="37">
        <f t="shared" si="4"/>
        <v>1936</v>
      </c>
      <c r="AO20" s="51">
        <v>42</v>
      </c>
      <c r="AP20" s="52">
        <v>70</v>
      </c>
      <c r="AQ20" s="52">
        <v>70</v>
      </c>
      <c r="AR20" s="52">
        <v>63</v>
      </c>
      <c r="AS20" s="52">
        <v>50</v>
      </c>
      <c r="AT20" s="52">
        <v>49</v>
      </c>
      <c r="AU20" s="52">
        <v>58</v>
      </c>
      <c r="AV20" s="52">
        <v>52</v>
      </c>
      <c r="AW20" s="52">
        <v>70</v>
      </c>
      <c r="AX20" s="52">
        <v>75</v>
      </c>
      <c r="AY20" s="52"/>
      <c r="AZ20" s="52"/>
      <c r="BA20" s="54">
        <f t="shared" si="12"/>
        <v>599</v>
      </c>
      <c r="BB20" s="55">
        <v>2</v>
      </c>
      <c r="BC20" s="55">
        <v>0</v>
      </c>
      <c r="BD20" s="55">
        <v>3</v>
      </c>
      <c r="BE20" s="55">
        <v>2</v>
      </c>
      <c r="BF20" s="55">
        <v>1</v>
      </c>
      <c r="BG20" s="55">
        <v>6</v>
      </c>
      <c r="BH20" s="55">
        <v>3</v>
      </c>
      <c r="BI20" s="55">
        <v>13</v>
      </c>
      <c r="BJ20" s="55">
        <v>13</v>
      </c>
      <c r="BK20" s="55">
        <v>10</v>
      </c>
      <c r="BL20" s="55"/>
      <c r="BM20" s="55"/>
      <c r="BN20" s="56">
        <f t="shared" si="5"/>
        <v>53</v>
      </c>
      <c r="BO20" s="63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1</v>
      </c>
      <c r="BV20" s="40">
        <v>0</v>
      </c>
      <c r="BW20" s="40">
        <v>0</v>
      </c>
      <c r="BX20" s="40">
        <v>0</v>
      </c>
      <c r="BY20" s="40"/>
      <c r="BZ20" s="43"/>
      <c r="CA20" s="64">
        <f t="shared" si="34"/>
        <v>1</v>
      </c>
      <c r="CB20" s="40">
        <v>0</v>
      </c>
      <c r="CC20" s="40">
        <v>0</v>
      </c>
      <c r="CD20" s="40">
        <v>1</v>
      </c>
      <c r="CE20" s="40">
        <v>0</v>
      </c>
      <c r="CF20" s="40">
        <v>0</v>
      </c>
      <c r="CG20" s="40">
        <v>0</v>
      </c>
      <c r="CH20" s="40">
        <v>0</v>
      </c>
      <c r="CI20" s="40">
        <v>56</v>
      </c>
      <c r="CJ20" s="40">
        <v>1</v>
      </c>
      <c r="CK20" s="40">
        <v>0</v>
      </c>
      <c r="CL20" s="40"/>
      <c r="CM20" s="40"/>
      <c r="CN20" s="65">
        <f t="shared" si="7"/>
        <v>58</v>
      </c>
      <c r="CO20" s="530">
        <f t="shared" si="13"/>
        <v>148</v>
      </c>
      <c r="CP20" s="89">
        <f t="shared" si="8"/>
        <v>0</v>
      </c>
      <c r="CQ20" s="531">
        <f t="shared" si="14"/>
        <v>1825</v>
      </c>
      <c r="CR20" s="90">
        <f t="shared" si="15"/>
        <v>1973</v>
      </c>
      <c r="CS20" s="216">
        <f t="shared" si="16"/>
        <v>599</v>
      </c>
      <c r="CT20" s="70">
        <f t="shared" si="32"/>
        <v>0.06</v>
      </c>
      <c r="CU20" s="70">
        <f t="shared" si="17"/>
        <v>0.1</v>
      </c>
      <c r="CV20" s="160">
        <f t="shared" si="18"/>
        <v>0.1</v>
      </c>
      <c r="CW20" s="160">
        <f t="shared" si="19"/>
        <v>0.09</v>
      </c>
      <c r="CX20" s="160">
        <f t="shared" si="20"/>
        <v>7.1428571428571425E-2</v>
      </c>
      <c r="CY20" s="160">
        <f t="shared" si="21"/>
        <v>7.0000000000000007E-2</v>
      </c>
      <c r="CZ20" s="161">
        <f t="shared" si="22"/>
        <v>8.2857142857142851E-2</v>
      </c>
      <c r="DA20" s="161">
        <f t="shared" si="23"/>
        <v>7.4285714285714288E-2</v>
      </c>
      <c r="DB20" s="70">
        <f t="shared" si="24"/>
        <v>0.1</v>
      </c>
      <c r="DC20" s="70">
        <f t="shared" si="25"/>
        <v>0.10714285714285714</v>
      </c>
      <c r="DD20" s="70">
        <f t="shared" si="26"/>
        <v>0</v>
      </c>
      <c r="DE20" s="70">
        <f t="shared" si="27"/>
        <v>0</v>
      </c>
      <c r="DF20" s="430">
        <f t="shared" si="28"/>
        <v>0.86</v>
      </c>
      <c r="DG20" s="431">
        <v>700</v>
      </c>
      <c r="DH20" s="437" t="str">
        <f t="shared" si="29"/>
        <v>BUENO</v>
      </c>
      <c r="DI20" s="337">
        <f t="shared" si="33"/>
        <v>60.480000000000004</v>
      </c>
      <c r="DJ20" s="418">
        <f t="shared" si="30"/>
        <v>910</v>
      </c>
      <c r="DK20" s="419">
        <f t="shared" si="31"/>
        <v>1190</v>
      </c>
      <c r="DL20" s="71"/>
      <c r="DM20" s="26"/>
      <c r="DN20" s="27"/>
      <c r="DO20" s="26"/>
      <c r="DP20" s="27"/>
      <c r="DQ20" s="26"/>
      <c r="DR20" s="27"/>
      <c r="DS20" s="26"/>
      <c r="DT20" s="27"/>
      <c r="DU20" s="26"/>
      <c r="DV20" s="27"/>
      <c r="DW20" s="26"/>
      <c r="DX20" s="27"/>
      <c r="DY20" s="26"/>
      <c r="DZ20" s="27"/>
      <c r="EA20" s="26"/>
      <c r="EB20" s="27"/>
      <c r="EC20" s="26"/>
      <c r="ED20" s="27"/>
      <c r="EE20" s="26"/>
      <c r="EF20" s="27"/>
      <c r="EG20" s="26"/>
      <c r="EH20" s="27"/>
      <c r="EI20" s="77"/>
    </row>
    <row r="21" spans="1:139 2401:2402" ht="120" customHeight="1" thickBot="1" x14ac:dyDescent="0.3">
      <c r="A21" s="20">
        <v>12</v>
      </c>
      <c r="B21" s="38" t="s">
        <v>36</v>
      </c>
      <c r="C21" s="38" t="s">
        <v>109</v>
      </c>
      <c r="D21" s="39">
        <f t="shared" si="0"/>
        <v>2834</v>
      </c>
      <c r="E21" s="79">
        <v>548</v>
      </c>
      <c r="F21" s="397">
        <v>1179</v>
      </c>
      <c r="G21" s="40">
        <v>1107</v>
      </c>
      <c r="H21" s="41">
        <v>127</v>
      </c>
      <c r="I21" s="42">
        <v>0</v>
      </c>
      <c r="J21" s="73">
        <f t="shared" si="1"/>
        <v>2961</v>
      </c>
      <c r="K21" s="47">
        <v>35</v>
      </c>
      <c r="L21" s="22">
        <v>63</v>
      </c>
      <c r="M21" s="22">
        <v>66</v>
      </c>
      <c r="N21" s="22">
        <v>62</v>
      </c>
      <c r="O21" s="22">
        <v>110</v>
      </c>
      <c r="P21" s="22">
        <v>103</v>
      </c>
      <c r="Q21" s="22">
        <v>86</v>
      </c>
      <c r="R21" s="22">
        <v>53</v>
      </c>
      <c r="S21" s="22">
        <v>80</v>
      </c>
      <c r="T21" s="22">
        <v>181</v>
      </c>
      <c r="U21" s="22"/>
      <c r="V21" s="22"/>
      <c r="W21" s="23">
        <f t="shared" si="9"/>
        <v>839</v>
      </c>
      <c r="X21" s="22">
        <v>1</v>
      </c>
      <c r="Y21" s="22">
        <v>1</v>
      </c>
      <c r="Z21" s="22">
        <v>5</v>
      </c>
      <c r="AA21" s="22">
        <v>2</v>
      </c>
      <c r="AB21" s="22">
        <v>5</v>
      </c>
      <c r="AC21" s="22">
        <v>15</v>
      </c>
      <c r="AD21" s="22">
        <v>8</v>
      </c>
      <c r="AE21" s="22">
        <v>0</v>
      </c>
      <c r="AF21" s="22">
        <v>9</v>
      </c>
      <c r="AG21" s="22">
        <v>1</v>
      </c>
      <c r="AH21" s="22"/>
      <c r="AI21" s="22"/>
      <c r="AJ21" s="24">
        <f t="shared" si="10"/>
        <v>47</v>
      </c>
      <c r="AK21" s="25">
        <f t="shared" si="11"/>
        <v>886</v>
      </c>
      <c r="AL21" s="35">
        <f t="shared" si="2"/>
        <v>1387</v>
      </c>
      <c r="AM21" s="36">
        <f t="shared" si="3"/>
        <v>0</v>
      </c>
      <c r="AN21" s="37">
        <f t="shared" si="4"/>
        <v>1226</v>
      </c>
      <c r="AO21" s="51">
        <v>100</v>
      </c>
      <c r="AP21" s="52">
        <v>45</v>
      </c>
      <c r="AQ21" s="52">
        <v>100</v>
      </c>
      <c r="AR21" s="52">
        <v>55</v>
      </c>
      <c r="AS21" s="52">
        <v>91</v>
      </c>
      <c r="AT21" s="52">
        <v>77</v>
      </c>
      <c r="AU21" s="52">
        <v>78</v>
      </c>
      <c r="AV21" s="52">
        <v>80</v>
      </c>
      <c r="AW21" s="52">
        <v>76</v>
      </c>
      <c r="AX21" s="52">
        <v>53</v>
      </c>
      <c r="AY21" s="52"/>
      <c r="AZ21" s="52"/>
      <c r="BA21" s="54">
        <f t="shared" si="12"/>
        <v>755</v>
      </c>
      <c r="BB21" s="55">
        <v>0</v>
      </c>
      <c r="BC21" s="55">
        <v>0</v>
      </c>
      <c r="BD21" s="55">
        <v>1</v>
      </c>
      <c r="BE21" s="55">
        <v>1</v>
      </c>
      <c r="BF21" s="55">
        <v>1</v>
      </c>
      <c r="BG21" s="55">
        <v>2</v>
      </c>
      <c r="BH21" s="55">
        <v>0</v>
      </c>
      <c r="BI21" s="55">
        <v>0</v>
      </c>
      <c r="BJ21" s="55">
        <v>0</v>
      </c>
      <c r="BK21" s="55">
        <v>1</v>
      </c>
      <c r="BL21" s="55"/>
      <c r="BM21" s="55"/>
      <c r="BN21" s="56">
        <f t="shared" si="5"/>
        <v>6</v>
      </c>
      <c r="BO21" s="63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X21" s="40">
        <v>0</v>
      </c>
      <c r="BY21" s="40"/>
      <c r="BZ21" s="43"/>
      <c r="CA21" s="64">
        <f t="shared" si="34"/>
        <v>0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/>
      <c r="CM21" s="40"/>
      <c r="CN21" s="65">
        <f t="shared" si="7"/>
        <v>0</v>
      </c>
      <c r="CO21" s="530">
        <f t="shared" si="13"/>
        <v>632</v>
      </c>
      <c r="CP21" s="89">
        <f t="shared" si="8"/>
        <v>0</v>
      </c>
      <c r="CQ21" s="531">
        <f t="shared" si="14"/>
        <v>1220</v>
      </c>
      <c r="CR21" s="90">
        <f t="shared" si="15"/>
        <v>1852</v>
      </c>
      <c r="CS21" s="216">
        <f t="shared" si="16"/>
        <v>755</v>
      </c>
      <c r="CT21" s="70">
        <f t="shared" si="32"/>
        <v>9.6993210475266725E-2</v>
      </c>
      <c r="CU21" s="70">
        <f t="shared" si="17"/>
        <v>4.3646944713870033E-2</v>
      </c>
      <c r="CV21" s="160">
        <f t="shared" si="18"/>
        <v>9.6993210475266725E-2</v>
      </c>
      <c r="CW21" s="160">
        <f t="shared" si="19"/>
        <v>5.33462657613967E-2</v>
      </c>
      <c r="CX21" s="160">
        <f t="shared" si="20"/>
        <v>8.8263821532492723E-2</v>
      </c>
      <c r="CY21" s="160">
        <f t="shared" si="21"/>
        <v>7.4684772065955377E-2</v>
      </c>
      <c r="CZ21" s="161">
        <f t="shared" si="22"/>
        <v>7.5654704170708048E-2</v>
      </c>
      <c r="DA21" s="161">
        <f t="shared" si="23"/>
        <v>7.7594568380213391E-2</v>
      </c>
      <c r="DB21" s="70">
        <f t="shared" si="24"/>
        <v>7.3714839961202719E-2</v>
      </c>
      <c r="DC21" s="70">
        <f t="shared" si="25"/>
        <v>5.140640155189137E-2</v>
      </c>
      <c r="DD21" s="70">
        <f t="shared" si="26"/>
        <v>0</v>
      </c>
      <c r="DE21" s="70">
        <f t="shared" si="27"/>
        <v>0</v>
      </c>
      <c r="DF21" s="430">
        <f t="shared" si="28"/>
        <v>0.73</v>
      </c>
      <c r="DG21" s="431">
        <v>1031</v>
      </c>
      <c r="DH21" s="437" t="str">
        <f t="shared" si="29"/>
        <v>BAJO</v>
      </c>
      <c r="DI21" s="337">
        <f t="shared" si="33"/>
        <v>89.078400000000002</v>
      </c>
      <c r="DJ21" s="418">
        <f t="shared" si="30"/>
        <v>1340.3</v>
      </c>
      <c r="DK21" s="419">
        <f t="shared" si="31"/>
        <v>1752.7</v>
      </c>
      <c r="DL21" s="71"/>
      <c r="DM21" s="26"/>
      <c r="DN21" s="27"/>
      <c r="DO21" s="26"/>
      <c r="DP21" s="27"/>
      <c r="DQ21" s="26"/>
      <c r="DR21" s="27"/>
      <c r="DS21" s="26"/>
      <c r="DT21" s="27"/>
      <c r="DU21" s="26"/>
      <c r="DV21" s="27"/>
      <c r="DW21" s="26"/>
      <c r="DX21" s="27"/>
      <c r="DY21" s="26"/>
      <c r="DZ21" s="27"/>
      <c r="EA21" s="26"/>
      <c r="EB21" s="27"/>
      <c r="EC21" s="26"/>
      <c r="ED21" s="27"/>
      <c r="EE21" s="26"/>
      <c r="EF21" s="27"/>
      <c r="EG21" s="26"/>
      <c r="EH21" s="27"/>
      <c r="EI21" s="77"/>
    </row>
    <row r="22" spans="1:139 2401:2402" s="3" customFormat="1" ht="120" customHeight="1" thickTop="1" x14ac:dyDescent="0.25">
      <c r="A22" s="19">
        <v>13</v>
      </c>
      <c r="B22" s="38" t="s">
        <v>143</v>
      </c>
      <c r="C22" s="38" t="s">
        <v>110</v>
      </c>
      <c r="D22" s="39">
        <f t="shared" si="0"/>
        <v>634</v>
      </c>
      <c r="E22" s="80">
        <v>205</v>
      </c>
      <c r="F22" s="398">
        <v>281</v>
      </c>
      <c r="G22" s="43">
        <v>147</v>
      </c>
      <c r="H22" s="44">
        <v>149</v>
      </c>
      <c r="I22" s="42">
        <v>1</v>
      </c>
      <c r="J22" s="73">
        <f t="shared" si="1"/>
        <v>783</v>
      </c>
      <c r="K22" s="48">
        <v>38</v>
      </c>
      <c r="L22" s="28">
        <v>15</v>
      </c>
      <c r="M22" s="28">
        <v>42</v>
      </c>
      <c r="N22" s="28">
        <v>33</v>
      </c>
      <c r="O22" s="28">
        <v>26</v>
      </c>
      <c r="P22" s="28">
        <v>23</v>
      </c>
      <c r="Q22" s="28">
        <v>43</v>
      </c>
      <c r="R22" s="28">
        <v>47</v>
      </c>
      <c r="S22" s="28">
        <v>36</v>
      </c>
      <c r="T22" s="28">
        <v>47</v>
      </c>
      <c r="U22" s="28"/>
      <c r="V22" s="28"/>
      <c r="W22" s="23">
        <f t="shared" si="9"/>
        <v>350</v>
      </c>
      <c r="X22" s="28">
        <v>1</v>
      </c>
      <c r="Y22" s="28">
        <v>2</v>
      </c>
      <c r="Z22" s="28">
        <v>1</v>
      </c>
      <c r="AA22" s="28">
        <v>11</v>
      </c>
      <c r="AB22" s="28">
        <v>8</v>
      </c>
      <c r="AC22" s="28">
        <v>6</v>
      </c>
      <c r="AD22" s="28">
        <v>2</v>
      </c>
      <c r="AE22" s="28">
        <v>0</v>
      </c>
      <c r="AF22" s="28">
        <v>2</v>
      </c>
      <c r="AG22" s="28">
        <v>0</v>
      </c>
      <c r="AH22" s="28"/>
      <c r="AI22" s="28"/>
      <c r="AJ22" s="24">
        <f t="shared" si="10"/>
        <v>33</v>
      </c>
      <c r="AK22" s="31">
        <f t="shared" si="11"/>
        <v>383</v>
      </c>
      <c r="AL22" s="35">
        <f t="shared" si="2"/>
        <v>556</v>
      </c>
      <c r="AM22" s="36">
        <f t="shared" si="3"/>
        <v>1</v>
      </c>
      <c r="AN22" s="37">
        <f t="shared" si="4"/>
        <v>314</v>
      </c>
      <c r="AO22" s="58">
        <v>7</v>
      </c>
      <c r="AP22" s="53">
        <v>15</v>
      </c>
      <c r="AQ22" s="53">
        <v>28</v>
      </c>
      <c r="AR22" s="53">
        <v>23</v>
      </c>
      <c r="AS22" s="53">
        <v>31</v>
      </c>
      <c r="AT22" s="53">
        <v>17</v>
      </c>
      <c r="AU22" s="53">
        <v>30</v>
      </c>
      <c r="AV22" s="53">
        <v>50</v>
      </c>
      <c r="AW22" s="53">
        <v>27</v>
      </c>
      <c r="AX22" s="53">
        <v>32</v>
      </c>
      <c r="AY22" s="53"/>
      <c r="AZ22" s="53"/>
      <c r="BA22" s="54">
        <f t="shared" si="12"/>
        <v>260</v>
      </c>
      <c r="BB22" s="57">
        <v>0</v>
      </c>
      <c r="BC22" s="57">
        <v>0</v>
      </c>
      <c r="BD22" s="57">
        <v>0</v>
      </c>
      <c r="BE22" s="57">
        <v>1</v>
      </c>
      <c r="BF22" s="57">
        <v>1</v>
      </c>
      <c r="BG22" s="57">
        <v>1</v>
      </c>
      <c r="BH22" s="57">
        <v>1</v>
      </c>
      <c r="BI22" s="57">
        <v>0</v>
      </c>
      <c r="BJ22" s="57">
        <v>0</v>
      </c>
      <c r="BK22" s="57">
        <v>0</v>
      </c>
      <c r="BL22" s="57"/>
      <c r="BM22" s="57"/>
      <c r="BN22" s="56">
        <f t="shared" si="5"/>
        <v>4</v>
      </c>
      <c r="BO22" s="66">
        <v>0</v>
      </c>
      <c r="BP22" s="43">
        <v>0</v>
      </c>
      <c r="BQ22" s="43">
        <v>0</v>
      </c>
      <c r="BR22" s="43">
        <v>0</v>
      </c>
      <c r="BS22" s="43">
        <v>0</v>
      </c>
      <c r="BT22" s="43">
        <v>0</v>
      </c>
      <c r="BU22" s="43">
        <v>0</v>
      </c>
      <c r="BV22" s="43">
        <v>0</v>
      </c>
      <c r="BW22" s="43">
        <v>1</v>
      </c>
      <c r="BX22" s="43">
        <v>1</v>
      </c>
      <c r="BY22" s="43"/>
      <c r="BZ22" s="43"/>
      <c r="CA22" s="64">
        <f>SUM(BO22:BZ22)</f>
        <v>2</v>
      </c>
      <c r="CB22" s="43">
        <v>0</v>
      </c>
      <c r="CC22" s="43">
        <v>0</v>
      </c>
      <c r="CD22" s="43">
        <v>0</v>
      </c>
      <c r="CE22" s="43">
        <v>0</v>
      </c>
      <c r="CF22" s="43">
        <v>0</v>
      </c>
      <c r="CG22" s="43">
        <v>0</v>
      </c>
      <c r="CH22" s="43">
        <v>0</v>
      </c>
      <c r="CI22" s="43">
        <v>0</v>
      </c>
      <c r="CJ22" s="43">
        <v>0</v>
      </c>
      <c r="CK22" s="43">
        <v>0</v>
      </c>
      <c r="CL22" s="43"/>
      <c r="CM22" s="43"/>
      <c r="CN22" s="65">
        <f t="shared" ref="CN22:CN27" si="35">SUM(CB22:CM22)</f>
        <v>0</v>
      </c>
      <c r="CO22" s="530">
        <f>AL22-BA22-CA22</f>
        <v>294</v>
      </c>
      <c r="CP22" s="89">
        <f t="shared" si="8"/>
        <v>1</v>
      </c>
      <c r="CQ22" s="531">
        <f t="shared" si="14"/>
        <v>310</v>
      </c>
      <c r="CR22" s="90">
        <f t="shared" si="15"/>
        <v>604</v>
      </c>
      <c r="CS22" s="216">
        <f t="shared" si="16"/>
        <v>260</v>
      </c>
      <c r="CT22" s="70">
        <f t="shared" si="32"/>
        <v>1.7500000000000002E-2</v>
      </c>
      <c r="CU22" s="70">
        <f t="shared" si="17"/>
        <v>3.7499999999999999E-2</v>
      </c>
      <c r="CV22" s="160">
        <f t="shared" si="18"/>
        <v>7.0000000000000007E-2</v>
      </c>
      <c r="CW22" s="160">
        <f t="shared" si="19"/>
        <v>5.7500000000000002E-2</v>
      </c>
      <c r="CX22" s="160">
        <f t="shared" si="20"/>
        <v>7.7499999999999999E-2</v>
      </c>
      <c r="CY22" s="160">
        <f t="shared" si="21"/>
        <v>4.2500000000000003E-2</v>
      </c>
      <c r="CZ22" s="161">
        <f t="shared" si="22"/>
        <v>7.4999999999999997E-2</v>
      </c>
      <c r="DA22" s="161">
        <f t="shared" si="23"/>
        <v>0.125</v>
      </c>
      <c r="DB22" s="70">
        <f t="shared" si="24"/>
        <v>6.7500000000000004E-2</v>
      </c>
      <c r="DC22" s="70">
        <f>AX22/DG22</f>
        <v>0.08</v>
      </c>
      <c r="DD22" s="70">
        <f t="shared" si="26"/>
        <v>0</v>
      </c>
      <c r="DE22" s="70">
        <f t="shared" si="27"/>
        <v>0</v>
      </c>
      <c r="DF22" s="430">
        <f t="shared" si="28"/>
        <v>0.65</v>
      </c>
      <c r="DG22" s="431">
        <v>400</v>
      </c>
      <c r="DH22" s="437" t="str">
        <f t="shared" si="29"/>
        <v>BAJO</v>
      </c>
      <c r="DI22" s="337">
        <f t="shared" si="33"/>
        <v>34.56</v>
      </c>
      <c r="DJ22" s="418">
        <f t="shared" si="30"/>
        <v>520</v>
      </c>
      <c r="DK22" s="419">
        <f t="shared" si="31"/>
        <v>680</v>
      </c>
      <c r="DL22" s="72"/>
      <c r="DM22" s="29"/>
      <c r="DN22" s="30"/>
      <c r="DO22" s="29"/>
      <c r="DP22" s="30"/>
      <c r="DQ22" s="29"/>
      <c r="DR22" s="30"/>
      <c r="DS22" s="29"/>
      <c r="DT22" s="30"/>
      <c r="DU22" s="29"/>
      <c r="DV22" s="30"/>
      <c r="DW22" s="29"/>
      <c r="DX22" s="30"/>
      <c r="DY22" s="29"/>
      <c r="DZ22" s="30"/>
      <c r="EA22" s="29"/>
      <c r="EB22" s="30"/>
      <c r="EC22" s="29"/>
      <c r="ED22" s="30"/>
      <c r="EE22" s="29"/>
      <c r="EF22" s="30"/>
      <c r="EG22" s="29"/>
      <c r="EH22" s="30"/>
      <c r="EI22" s="78"/>
    </row>
    <row r="23" spans="1:139 2401:2402" ht="120" customHeight="1" thickBot="1" x14ac:dyDescent="0.3">
      <c r="A23" s="20">
        <v>14</v>
      </c>
      <c r="B23" s="38" t="s">
        <v>37</v>
      </c>
      <c r="C23" s="38" t="s">
        <v>111</v>
      </c>
      <c r="D23" s="39">
        <f t="shared" si="0"/>
        <v>2679</v>
      </c>
      <c r="E23" s="79">
        <v>620</v>
      </c>
      <c r="F23" s="397">
        <v>1459</v>
      </c>
      <c r="G23" s="40">
        <v>600</v>
      </c>
      <c r="H23" s="45">
        <v>267</v>
      </c>
      <c r="I23" s="46">
        <v>0</v>
      </c>
      <c r="J23" s="73">
        <f t="shared" si="1"/>
        <v>2946</v>
      </c>
      <c r="K23" s="47">
        <v>92</v>
      </c>
      <c r="L23" s="22">
        <v>67</v>
      </c>
      <c r="M23" s="22">
        <v>70</v>
      </c>
      <c r="N23" s="22">
        <v>101</v>
      </c>
      <c r="O23" s="22">
        <v>97</v>
      </c>
      <c r="P23" s="22">
        <v>96</v>
      </c>
      <c r="Q23" s="22">
        <v>79</v>
      </c>
      <c r="R23" s="22">
        <v>82</v>
      </c>
      <c r="S23" s="22">
        <v>116</v>
      </c>
      <c r="T23" s="22">
        <v>96</v>
      </c>
      <c r="U23" s="22"/>
      <c r="V23" s="22"/>
      <c r="W23" s="23">
        <f t="shared" si="9"/>
        <v>896</v>
      </c>
      <c r="X23" s="22">
        <v>16</v>
      </c>
      <c r="Y23" s="22">
        <v>4</v>
      </c>
      <c r="Z23" s="22">
        <v>82</v>
      </c>
      <c r="AA23" s="22">
        <v>49</v>
      </c>
      <c r="AB23" s="22">
        <v>47</v>
      </c>
      <c r="AC23" s="22">
        <v>20</v>
      </c>
      <c r="AD23" s="22">
        <v>56</v>
      </c>
      <c r="AE23" s="22">
        <v>45</v>
      </c>
      <c r="AF23" s="22">
        <v>85</v>
      </c>
      <c r="AG23" s="22">
        <v>41</v>
      </c>
      <c r="AH23" s="22"/>
      <c r="AI23" s="22"/>
      <c r="AJ23" s="24">
        <f t="shared" si="10"/>
        <v>445</v>
      </c>
      <c r="AK23" s="25">
        <f t="shared" si="11"/>
        <v>1341</v>
      </c>
      <c r="AL23" s="35">
        <f t="shared" si="2"/>
        <v>1516</v>
      </c>
      <c r="AM23" s="36">
        <f t="shared" si="3"/>
        <v>0</v>
      </c>
      <c r="AN23" s="37">
        <f t="shared" si="4"/>
        <v>1904</v>
      </c>
      <c r="AO23" s="51">
        <v>93</v>
      </c>
      <c r="AP23" s="52">
        <v>30</v>
      </c>
      <c r="AQ23" s="52">
        <v>99</v>
      </c>
      <c r="AR23" s="52">
        <v>111</v>
      </c>
      <c r="AS23" s="52">
        <v>129</v>
      </c>
      <c r="AT23" s="52">
        <v>102</v>
      </c>
      <c r="AU23" s="52">
        <v>120</v>
      </c>
      <c r="AV23" s="52">
        <v>114</v>
      </c>
      <c r="AW23" s="52">
        <v>103</v>
      </c>
      <c r="AX23" s="52">
        <v>101</v>
      </c>
      <c r="AY23" s="52"/>
      <c r="AZ23" s="52"/>
      <c r="BA23" s="54">
        <f t="shared" si="12"/>
        <v>1002</v>
      </c>
      <c r="BB23" s="55">
        <v>2</v>
      </c>
      <c r="BC23" s="55">
        <v>1</v>
      </c>
      <c r="BD23" s="55">
        <v>7</v>
      </c>
      <c r="BE23" s="55">
        <v>1</v>
      </c>
      <c r="BF23" s="55">
        <v>3</v>
      </c>
      <c r="BG23" s="55">
        <v>2</v>
      </c>
      <c r="BH23" s="55">
        <v>4</v>
      </c>
      <c r="BI23" s="55">
        <v>0</v>
      </c>
      <c r="BJ23" s="55">
        <v>17</v>
      </c>
      <c r="BK23" s="55">
        <v>1</v>
      </c>
      <c r="BL23" s="55"/>
      <c r="BM23" s="55"/>
      <c r="BN23" s="56">
        <f t="shared" si="5"/>
        <v>38</v>
      </c>
      <c r="BO23" s="63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1</v>
      </c>
      <c r="BX23" s="40">
        <v>0</v>
      </c>
      <c r="BY23" s="40"/>
      <c r="BZ23" s="43"/>
      <c r="CA23" s="64">
        <f t="shared" si="34"/>
        <v>1</v>
      </c>
      <c r="CB23" s="40">
        <v>148</v>
      </c>
      <c r="CC23" s="40">
        <v>0</v>
      </c>
      <c r="CD23" s="40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>
        <v>257</v>
      </c>
      <c r="CK23" s="40">
        <v>0</v>
      </c>
      <c r="CL23" s="40"/>
      <c r="CM23" s="40"/>
      <c r="CN23" s="65">
        <f t="shared" si="35"/>
        <v>405</v>
      </c>
      <c r="CO23" s="530">
        <f t="shared" si="13"/>
        <v>513</v>
      </c>
      <c r="CP23" s="89">
        <f t="shared" si="8"/>
        <v>0</v>
      </c>
      <c r="CQ23" s="531">
        <f t="shared" si="14"/>
        <v>1461</v>
      </c>
      <c r="CR23" s="90">
        <f t="shared" si="15"/>
        <v>1974</v>
      </c>
      <c r="CS23" s="216">
        <f t="shared" si="16"/>
        <v>1002</v>
      </c>
      <c r="CT23" s="70">
        <f t="shared" si="32"/>
        <v>7.7499999999999999E-2</v>
      </c>
      <c r="CU23" s="70">
        <f t="shared" si="17"/>
        <v>2.5000000000000001E-2</v>
      </c>
      <c r="CV23" s="160">
        <f t="shared" si="18"/>
        <v>8.2500000000000004E-2</v>
      </c>
      <c r="CW23" s="160">
        <f t="shared" si="19"/>
        <v>9.2499999999999999E-2</v>
      </c>
      <c r="CX23" s="160">
        <f t="shared" si="20"/>
        <v>0.1075</v>
      </c>
      <c r="CY23" s="160">
        <f t="shared" si="21"/>
        <v>8.5000000000000006E-2</v>
      </c>
      <c r="CZ23" s="161">
        <f t="shared" si="22"/>
        <v>0.1</v>
      </c>
      <c r="DA23" s="161">
        <f t="shared" si="23"/>
        <v>9.5000000000000001E-2</v>
      </c>
      <c r="DB23" s="70">
        <f t="shared" si="24"/>
        <v>8.5833333333333331E-2</v>
      </c>
      <c r="DC23" s="70">
        <f t="shared" si="25"/>
        <v>8.4166666666666667E-2</v>
      </c>
      <c r="DD23" s="70">
        <f t="shared" si="26"/>
        <v>0</v>
      </c>
      <c r="DE23" s="70">
        <f t="shared" si="27"/>
        <v>0</v>
      </c>
      <c r="DF23" s="430">
        <f t="shared" si="28"/>
        <v>0.84</v>
      </c>
      <c r="DG23" s="429">
        <v>1200</v>
      </c>
      <c r="DH23" s="437" t="str">
        <f t="shared" si="29"/>
        <v>BUENO</v>
      </c>
      <c r="DI23" s="337">
        <f t="shared" si="33"/>
        <v>103.68</v>
      </c>
      <c r="DJ23" s="418">
        <f t="shared" si="30"/>
        <v>1560</v>
      </c>
      <c r="DK23" s="419">
        <f t="shared" si="31"/>
        <v>2040</v>
      </c>
      <c r="DL23" s="71"/>
      <c r="DM23" s="26"/>
      <c r="DN23" s="27"/>
      <c r="DO23" s="26"/>
      <c r="DP23" s="27"/>
      <c r="DQ23" s="26"/>
      <c r="DR23" s="27"/>
      <c r="DS23" s="26"/>
      <c r="DT23" s="27"/>
      <c r="DU23" s="26"/>
      <c r="DV23" s="27"/>
      <c r="DW23" s="26"/>
      <c r="DX23" s="27"/>
      <c r="DY23" s="26"/>
      <c r="DZ23" s="27"/>
      <c r="EA23" s="26"/>
      <c r="EB23" s="27"/>
      <c r="EC23" s="26"/>
      <c r="ED23" s="27"/>
      <c r="EE23" s="26"/>
      <c r="EF23" s="27"/>
      <c r="EG23" s="26"/>
      <c r="EH23" s="27"/>
      <c r="EI23" s="77"/>
    </row>
    <row r="24" spans="1:139 2401:2402" s="3" customFormat="1" ht="120" customHeight="1" thickTop="1" x14ac:dyDescent="0.25">
      <c r="A24" s="19">
        <v>15</v>
      </c>
      <c r="B24" s="38" t="s">
        <v>38</v>
      </c>
      <c r="C24" s="38" t="s">
        <v>104</v>
      </c>
      <c r="D24" s="39">
        <f>E24+F24+G24+I24</f>
        <v>2501</v>
      </c>
      <c r="E24" s="80">
        <v>808</v>
      </c>
      <c r="F24" s="398">
        <v>1147</v>
      </c>
      <c r="G24" s="43">
        <v>546</v>
      </c>
      <c r="H24" s="44">
        <v>116</v>
      </c>
      <c r="I24" s="42">
        <v>0</v>
      </c>
      <c r="J24" s="73">
        <f t="shared" si="1"/>
        <v>2617</v>
      </c>
      <c r="K24" s="48">
        <v>107</v>
      </c>
      <c r="L24" s="28">
        <v>55</v>
      </c>
      <c r="M24" s="28">
        <v>116</v>
      </c>
      <c r="N24" s="28">
        <v>60</v>
      </c>
      <c r="O24" s="28">
        <v>64</v>
      </c>
      <c r="P24" s="28">
        <v>179</v>
      </c>
      <c r="Q24" s="28">
        <v>131</v>
      </c>
      <c r="R24" s="28">
        <v>139</v>
      </c>
      <c r="S24" s="28">
        <v>139</v>
      </c>
      <c r="T24" s="28">
        <v>98</v>
      </c>
      <c r="U24" s="28"/>
      <c r="V24" s="28"/>
      <c r="W24" s="23">
        <f t="shared" si="9"/>
        <v>1088</v>
      </c>
      <c r="X24" s="28">
        <v>20</v>
      </c>
      <c r="Y24" s="28">
        <v>16</v>
      </c>
      <c r="Z24" s="28">
        <v>22</v>
      </c>
      <c r="AA24" s="28">
        <v>17</v>
      </c>
      <c r="AB24" s="28">
        <v>45</v>
      </c>
      <c r="AC24" s="28">
        <v>4</v>
      </c>
      <c r="AD24" s="28">
        <v>9</v>
      </c>
      <c r="AE24" s="28">
        <v>3</v>
      </c>
      <c r="AF24" s="28">
        <v>4</v>
      </c>
      <c r="AG24" s="28">
        <v>3</v>
      </c>
      <c r="AH24" s="28"/>
      <c r="AI24" s="28"/>
      <c r="AJ24" s="24">
        <f t="shared" si="10"/>
        <v>143</v>
      </c>
      <c r="AK24" s="31">
        <f t="shared" si="11"/>
        <v>1231</v>
      </c>
      <c r="AL24" s="35">
        <f t="shared" si="2"/>
        <v>1896</v>
      </c>
      <c r="AM24" s="36">
        <f t="shared" si="3"/>
        <v>0</v>
      </c>
      <c r="AN24" s="37">
        <f t="shared" si="4"/>
        <v>1290</v>
      </c>
      <c r="AO24" s="51">
        <v>99</v>
      </c>
      <c r="AP24" s="52">
        <v>45</v>
      </c>
      <c r="AQ24" s="52">
        <v>141</v>
      </c>
      <c r="AR24" s="52">
        <v>113</v>
      </c>
      <c r="AS24" s="52">
        <v>75</v>
      </c>
      <c r="AT24" s="52">
        <v>139</v>
      </c>
      <c r="AU24" s="52">
        <v>109</v>
      </c>
      <c r="AV24" s="52">
        <v>131</v>
      </c>
      <c r="AW24" s="52">
        <v>174</v>
      </c>
      <c r="AX24" s="52">
        <v>170</v>
      </c>
      <c r="AY24" s="52"/>
      <c r="AZ24" s="52"/>
      <c r="BA24" s="54">
        <f t="shared" si="12"/>
        <v>1196</v>
      </c>
      <c r="BB24" s="57">
        <v>6</v>
      </c>
      <c r="BC24" s="57">
        <v>0</v>
      </c>
      <c r="BD24" s="57">
        <v>1</v>
      </c>
      <c r="BE24" s="57">
        <v>10</v>
      </c>
      <c r="BF24" s="57">
        <v>4</v>
      </c>
      <c r="BG24" s="57">
        <v>2</v>
      </c>
      <c r="BH24" s="57">
        <v>1</v>
      </c>
      <c r="BI24" s="57">
        <v>2</v>
      </c>
      <c r="BJ24" s="57">
        <v>3</v>
      </c>
      <c r="BK24" s="57">
        <v>2</v>
      </c>
      <c r="BL24" s="57"/>
      <c r="BM24" s="57"/>
      <c r="BN24" s="56">
        <f t="shared" si="5"/>
        <v>31</v>
      </c>
      <c r="BO24" s="66">
        <v>0</v>
      </c>
      <c r="BP24" s="43">
        <v>0</v>
      </c>
      <c r="BQ24" s="43">
        <v>0</v>
      </c>
      <c r="BR24" s="43">
        <v>0</v>
      </c>
      <c r="BS24" s="43">
        <v>1</v>
      </c>
      <c r="BT24" s="43">
        <v>0</v>
      </c>
      <c r="BU24" s="43">
        <v>0</v>
      </c>
      <c r="BV24" s="43">
        <v>0</v>
      </c>
      <c r="BW24" s="43">
        <v>0</v>
      </c>
      <c r="BX24" s="43">
        <v>0</v>
      </c>
      <c r="BY24" s="43"/>
      <c r="BZ24" s="43"/>
      <c r="CA24" s="64">
        <f t="shared" si="34"/>
        <v>1</v>
      </c>
      <c r="CB24" s="40">
        <v>9</v>
      </c>
      <c r="CC24" s="40">
        <v>0</v>
      </c>
      <c r="CD24" s="40">
        <v>172</v>
      </c>
      <c r="CE24" s="40">
        <v>0</v>
      </c>
      <c r="CF24" s="40">
        <v>209</v>
      </c>
      <c r="CG24" s="40">
        <v>0</v>
      </c>
      <c r="CH24" s="40">
        <v>0</v>
      </c>
      <c r="CI24" s="40">
        <v>0</v>
      </c>
      <c r="CJ24" s="40">
        <v>0</v>
      </c>
      <c r="CK24" s="40">
        <v>0</v>
      </c>
      <c r="CL24" s="40"/>
      <c r="CM24" s="40"/>
      <c r="CN24" s="65">
        <f t="shared" si="35"/>
        <v>390</v>
      </c>
      <c r="CO24" s="530">
        <f t="shared" si="13"/>
        <v>699</v>
      </c>
      <c r="CP24" s="89">
        <f t="shared" si="8"/>
        <v>0</v>
      </c>
      <c r="CQ24" s="531">
        <f t="shared" si="14"/>
        <v>869</v>
      </c>
      <c r="CR24" s="90">
        <f t="shared" si="15"/>
        <v>1568</v>
      </c>
      <c r="CS24" s="216">
        <f t="shared" si="16"/>
        <v>1196</v>
      </c>
      <c r="CT24" s="70">
        <f t="shared" si="32"/>
        <v>8.2500000000000004E-2</v>
      </c>
      <c r="CU24" s="70">
        <f t="shared" si="17"/>
        <v>3.7499999999999999E-2</v>
      </c>
      <c r="CV24" s="160">
        <f t="shared" si="18"/>
        <v>0.11749999999999999</v>
      </c>
      <c r="CW24" s="160">
        <f t="shared" si="19"/>
        <v>9.4166666666666662E-2</v>
      </c>
      <c r="CX24" s="160">
        <f t="shared" si="20"/>
        <v>6.25E-2</v>
      </c>
      <c r="CY24" s="160">
        <f t="shared" si="21"/>
        <v>0.11583333333333333</v>
      </c>
      <c r="CZ24" s="161">
        <f t="shared" si="22"/>
        <v>9.0833333333333335E-2</v>
      </c>
      <c r="DA24" s="161">
        <f t="shared" si="23"/>
        <v>0.10916666666666666</v>
      </c>
      <c r="DB24" s="70">
        <f t="shared" si="24"/>
        <v>0.14499999999999999</v>
      </c>
      <c r="DC24" s="70">
        <f t="shared" si="25"/>
        <v>0.14166666666666666</v>
      </c>
      <c r="DD24" s="70">
        <f t="shared" si="26"/>
        <v>0</v>
      </c>
      <c r="DE24" s="70">
        <f t="shared" si="27"/>
        <v>0</v>
      </c>
      <c r="DF24" s="430">
        <f t="shared" si="28"/>
        <v>1</v>
      </c>
      <c r="DG24" s="429">
        <v>1200</v>
      </c>
      <c r="DH24" s="437" t="str">
        <f t="shared" si="29"/>
        <v>MUY BUENO</v>
      </c>
      <c r="DI24" s="337">
        <f t="shared" si="33"/>
        <v>103.68</v>
      </c>
      <c r="DJ24" s="418">
        <f t="shared" si="30"/>
        <v>1560</v>
      </c>
      <c r="DK24" s="419">
        <f t="shared" si="31"/>
        <v>2040</v>
      </c>
      <c r="DL24" s="72"/>
      <c r="DM24" s="29"/>
      <c r="DN24" s="30"/>
      <c r="DO24" s="29"/>
      <c r="DP24" s="30"/>
      <c r="DQ24" s="29"/>
      <c r="DR24" s="30"/>
      <c r="DS24" s="29"/>
      <c r="DT24" s="30"/>
      <c r="DU24" s="29"/>
      <c r="DV24" s="30"/>
      <c r="DW24" s="29"/>
      <c r="DX24" s="30"/>
      <c r="DY24" s="29"/>
      <c r="DZ24" s="30"/>
      <c r="EA24" s="29"/>
      <c r="EB24" s="30"/>
      <c r="EC24" s="29"/>
      <c r="ED24" s="30"/>
      <c r="EE24" s="29"/>
      <c r="EF24" s="30"/>
      <c r="EG24" s="29"/>
      <c r="EH24" s="30"/>
      <c r="EI24" s="78"/>
      <c r="CNI24" s="4"/>
      <c r="CNJ24" s="4"/>
    </row>
    <row r="25" spans="1:139 2401:2402" ht="120" customHeight="1" thickBot="1" x14ac:dyDescent="0.3">
      <c r="A25" s="20">
        <v>16</v>
      </c>
      <c r="B25" s="38" t="s">
        <v>144</v>
      </c>
      <c r="C25" s="38" t="s">
        <v>113</v>
      </c>
      <c r="D25" s="39">
        <f t="shared" ref="D25:D105" si="36">E25+F25+G25+I25</f>
        <v>2492</v>
      </c>
      <c r="E25" s="81">
        <v>575</v>
      </c>
      <c r="F25" s="399">
        <v>1459</v>
      </c>
      <c r="G25" s="41">
        <v>458</v>
      </c>
      <c r="H25" s="41">
        <v>25</v>
      </c>
      <c r="I25" s="42">
        <v>0</v>
      </c>
      <c r="J25" s="73">
        <f t="shared" si="1"/>
        <v>2517</v>
      </c>
      <c r="K25" s="47">
        <v>49</v>
      </c>
      <c r="L25" s="22">
        <v>1</v>
      </c>
      <c r="M25" s="22">
        <v>86</v>
      </c>
      <c r="N25" s="22">
        <v>111</v>
      </c>
      <c r="O25" s="22">
        <v>60</v>
      </c>
      <c r="P25" s="22">
        <v>31</v>
      </c>
      <c r="Q25" s="22">
        <v>116</v>
      </c>
      <c r="R25" s="22">
        <v>88</v>
      </c>
      <c r="S25" s="22">
        <v>41</v>
      </c>
      <c r="T25" s="22">
        <v>58</v>
      </c>
      <c r="U25" s="22"/>
      <c r="V25" s="22"/>
      <c r="W25" s="23">
        <f t="shared" si="9"/>
        <v>641</v>
      </c>
      <c r="X25" s="22">
        <v>36</v>
      </c>
      <c r="Y25" s="22">
        <v>360</v>
      </c>
      <c r="Z25" s="22">
        <v>32</v>
      </c>
      <c r="AA25" s="22">
        <v>43</v>
      </c>
      <c r="AB25" s="22">
        <v>40</v>
      </c>
      <c r="AC25" s="22">
        <v>29</v>
      </c>
      <c r="AD25" s="22">
        <v>29</v>
      </c>
      <c r="AE25" s="22">
        <v>33</v>
      </c>
      <c r="AF25" s="22">
        <v>42</v>
      </c>
      <c r="AG25" s="22">
        <v>74</v>
      </c>
      <c r="AH25" s="22"/>
      <c r="AI25" s="22"/>
      <c r="AJ25" s="24">
        <f t="shared" si="10"/>
        <v>718</v>
      </c>
      <c r="AK25" s="25">
        <f t="shared" si="11"/>
        <v>1359</v>
      </c>
      <c r="AL25" s="35">
        <f t="shared" si="2"/>
        <v>1216</v>
      </c>
      <c r="AM25" s="36">
        <f t="shared" si="3"/>
        <v>0</v>
      </c>
      <c r="AN25" s="37">
        <f t="shared" si="4"/>
        <v>2177</v>
      </c>
      <c r="AO25" s="51">
        <v>255</v>
      </c>
      <c r="AP25" s="52">
        <v>14</v>
      </c>
      <c r="AQ25" s="52">
        <v>112</v>
      </c>
      <c r="AR25" s="52">
        <v>61</v>
      </c>
      <c r="AS25" s="52">
        <v>94</v>
      </c>
      <c r="AT25" s="52">
        <v>63</v>
      </c>
      <c r="AU25" s="52">
        <v>28</v>
      </c>
      <c r="AV25" s="52">
        <v>107</v>
      </c>
      <c r="AW25" s="52">
        <v>86</v>
      </c>
      <c r="AX25" s="52">
        <v>78</v>
      </c>
      <c r="AY25" s="52"/>
      <c r="AZ25" s="52"/>
      <c r="BA25" s="54">
        <f t="shared" si="12"/>
        <v>898</v>
      </c>
      <c r="BB25" s="55">
        <v>0</v>
      </c>
      <c r="BC25" s="55">
        <v>2</v>
      </c>
      <c r="BD25" s="55">
        <v>2</v>
      </c>
      <c r="BE25" s="55">
        <v>2</v>
      </c>
      <c r="BF25" s="55">
        <v>0</v>
      </c>
      <c r="BG25" s="55">
        <v>1</v>
      </c>
      <c r="BH25" s="55">
        <v>0</v>
      </c>
      <c r="BI25" s="55">
        <v>1</v>
      </c>
      <c r="BJ25" s="55">
        <v>0</v>
      </c>
      <c r="BK25" s="55">
        <v>9</v>
      </c>
      <c r="BL25" s="55"/>
      <c r="BM25" s="55"/>
      <c r="BN25" s="56">
        <f t="shared" si="5"/>
        <v>17</v>
      </c>
      <c r="BO25" s="63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0</v>
      </c>
      <c r="BX25" s="40">
        <v>0</v>
      </c>
      <c r="BY25" s="40"/>
      <c r="BZ25" s="43"/>
      <c r="CA25" s="64">
        <f t="shared" si="34"/>
        <v>0</v>
      </c>
      <c r="CB25" s="40">
        <v>2</v>
      </c>
      <c r="CC25" s="40">
        <v>81</v>
      </c>
      <c r="CD25" s="40">
        <v>64</v>
      </c>
      <c r="CE25" s="40">
        <v>6</v>
      </c>
      <c r="CF25" s="40">
        <v>52</v>
      </c>
      <c r="CG25" s="40">
        <v>24</v>
      </c>
      <c r="CH25" s="40">
        <v>0</v>
      </c>
      <c r="CI25" s="40">
        <v>0</v>
      </c>
      <c r="CJ25" s="40">
        <v>0</v>
      </c>
      <c r="CK25" s="40">
        <v>190</v>
      </c>
      <c r="CL25" s="40"/>
      <c r="CM25" s="40"/>
      <c r="CN25" s="65">
        <f t="shared" si="35"/>
        <v>419</v>
      </c>
      <c r="CO25" s="530">
        <f t="shared" si="13"/>
        <v>318</v>
      </c>
      <c r="CP25" s="89">
        <f t="shared" si="8"/>
        <v>0</v>
      </c>
      <c r="CQ25" s="531">
        <f t="shared" si="14"/>
        <v>1741</v>
      </c>
      <c r="CR25" s="90">
        <f t="shared" si="15"/>
        <v>2059</v>
      </c>
      <c r="CS25" s="216">
        <f t="shared" si="16"/>
        <v>898</v>
      </c>
      <c r="CT25" s="70">
        <f t="shared" si="32"/>
        <v>0.24285714285714285</v>
      </c>
      <c r="CU25" s="70">
        <f t="shared" si="17"/>
        <v>1.3333333333333334E-2</v>
      </c>
      <c r="CV25" s="160">
        <f t="shared" si="18"/>
        <v>0.10666666666666667</v>
      </c>
      <c r="CW25" s="160">
        <f t="shared" si="19"/>
        <v>5.8095238095238096E-2</v>
      </c>
      <c r="CX25" s="160">
        <f t="shared" si="20"/>
        <v>8.9523809523809519E-2</v>
      </c>
      <c r="CY25" s="160">
        <f t="shared" si="21"/>
        <v>0.06</v>
      </c>
      <c r="CZ25" s="161">
        <f t="shared" si="22"/>
        <v>2.6666666666666668E-2</v>
      </c>
      <c r="DA25" s="161">
        <f t="shared" si="23"/>
        <v>0.1019047619047619</v>
      </c>
      <c r="DB25" s="70">
        <f t="shared" si="24"/>
        <v>8.1904761904761911E-2</v>
      </c>
      <c r="DC25" s="70">
        <f t="shared" si="25"/>
        <v>7.4285714285714288E-2</v>
      </c>
      <c r="DD25" s="70">
        <f t="shared" si="26"/>
        <v>0</v>
      </c>
      <c r="DE25" s="70">
        <f t="shared" si="27"/>
        <v>0</v>
      </c>
      <c r="DF25" s="430">
        <f t="shared" si="28"/>
        <v>0.86</v>
      </c>
      <c r="DG25" s="431">
        <v>1050</v>
      </c>
      <c r="DH25" s="437" t="str">
        <f t="shared" si="29"/>
        <v>BUENO</v>
      </c>
      <c r="DI25" s="337">
        <f t="shared" si="33"/>
        <v>90.72</v>
      </c>
      <c r="DJ25" s="418">
        <f t="shared" si="30"/>
        <v>1365</v>
      </c>
      <c r="DK25" s="419">
        <f t="shared" si="31"/>
        <v>1785</v>
      </c>
      <c r="DL25" s="71"/>
      <c r="DM25" s="26"/>
      <c r="DN25" s="27"/>
      <c r="DO25" s="26"/>
      <c r="DP25" s="27"/>
      <c r="DQ25" s="26"/>
      <c r="DR25" s="27"/>
      <c r="DS25" s="26"/>
      <c r="DT25" s="27"/>
      <c r="DU25" s="26"/>
      <c r="DV25" s="27"/>
      <c r="DW25" s="26"/>
      <c r="DX25" s="27"/>
      <c r="DY25" s="26"/>
      <c r="DZ25" s="27"/>
      <c r="EA25" s="26"/>
      <c r="EB25" s="27"/>
      <c r="EC25" s="26"/>
      <c r="ED25" s="27"/>
      <c r="EE25" s="26"/>
      <c r="EF25" s="27"/>
      <c r="EG25" s="26"/>
      <c r="EH25" s="27"/>
      <c r="EI25" s="77"/>
      <c r="CNI25" s="5"/>
      <c r="CNJ25" s="5"/>
    </row>
    <row r="26" spans="1:139 2401:2402" s="3" customFormat="1" ht="120" customHeight="1" thickTop="1" x14ac:dyDescent="0.25">
      <c r="A26" s="19">
        <v>17</v>
      </c>
      <c r="B26" s="38" t="s">
        <v>39</v>
      </c>
      <c r="C26" s="38" t="s">
        <v>114</v>
      </c>
      <c r="D26" s="39">
        <f t="shared" si="36"/>
        <v>1255</v>
      </c>
      <c r="E26" s="80">
        <v>281</v>
      </c>
      <c r="F26" s="398">
        <v>757</v>
      </c>
      <c r="G26" s="43">
        <v>217</v>
      </c>
      <c r="H26" s="44">
        <v>75</v>
      </c>
      <c r="I26" s="42">
        <v>0</v>
      </c>
      <c r="J26" s="73">
        <f t="shared" si="1"/>
        <v>1330</v>
      </c>
      <c r="K26" s="48">
        <v>46</v>
      </c>
      <c r="L26" s="28">
        <v>57</v>
      </c>
      <c r="M26" s="28">
        <v>45</v>
      </c>
      <c r="N26" s="28">
        <v>41</v>
      </c>
      <c r="O26" s="28">
        <v>47</v>
      </c>
      <c r="P26" s="28">
        <v>63</v>
      </c>
      <c r="Q26" s="28">
        <v>63</v>
      </c>
      <c r="R26" s="28">
        <v>42</v>
      </c>
      <c r="S26" s="28">
        <v>77</v>
      </c>
      <c r="T26" s="28">
        <v>59</v>
      </c>
      <c r="U26" s="28"/>
      <c r="V26" s="28"/>
      <c r="W26" s="23">
        <f t="shared" si="9"/>
        <v>540</v>
      </c>
      <c r="X26" s="28">
        <v>14</v>
      </c>
      <c r="Y26" s="28">
        <v>15</v>
      </c>
      <c r="Z26" s="28">
        <v>35</v>
      </c>
      <c r="AA26" s="28">
        <v>37</v>
      </c>
      <c r="AB26" s="28">
        <v>19</v>
      </c>
      <c r="AC26" s="28">
        <v>28</v>
      </c>
      <c r="AD26" s="28">
        <v>37</v>
      </c>
      <c r="AE26" s="28">
        <v>30</v>
      </c>
      <c r="AF26" s="28">
        <v>30</v>
      </c>
      <c r="AG26" s="28">
        <v>23</v>
      </c>
      <c r="AH26" s="28"/>
      <c r="AI26" s="28"/>
      <c r="AJ26" s="23">
        <f t="shared" si="10"/>
        <v>268</v>
      </c>
      <c r="AK26" s="31">
        <f t="shared" si="11"/>
        <v>808</v>
      </c>
      <c r="AL26" s="35">
        <f t="shared" si="2"/>
        <v>821</v>
      </c>
      <c r="AM26" s="36">
        <f t="shared" si="3"/>
        <v>0</v>
      </c>
      <c r="AN26" s="37">
        <f t="shared" si="4"/>
        <v>1025</v>
      </c>
      <c r="AO26" s="58">
        <v>60</v>
      </c>
      <c r="AP26" s="53">
        <v>44</v>
      </c>
      <c r="AQ26" s="53">
        <v>63</v>
      </c>
      <c r="AR26" s="53">
        <v>63</v>
      </c>
      <c r="AS26" s="53">
        <v>63</v>
      </c>
      <c r="AT26" s="53">
        <v>62</v>
      </c>
      <c r="AU26" s="53">
        <v>63</v>
      </c>
      <c r="AV26" s="53">
        <v>60</v>
      </c>
      <c r="AW26" s="53">
        <v>60</v>
      </c>
      <c r="AX26" s="53">
        <v>60</v>
      </c>
      <c r="AY26" s="53"/>
      <c r="AZ26" s="53"/>
      <c r="BA26" s="59">
        <f t="shared" si="12"/>
        <v>598</v>
      </c>
      <c r="BB26" s="57">
        <v>1</v>
      </c>
      <c r="BC26" s="57">
        <v>0</v>
      </c>
      <c r="BD26" s="57">
        <v>6</v>
      </c>
      <c r="BE26" s="57">
        <v>3</v>
      </c>
      <c r="BF26" s="57">
        <v>11</v>
      </c>
      <c r="BG26" s="57">
        <v>0</v>
      </c>
      <c r="BH26" s="57">
        <v>0</v>
      </c>
      <c r="BI26" s="57">
        <v>2</v>
      </c>
      <c r="BJ26" s="57">
        <v>0</v>
      </c>
      <c r="BK26" s="57">
        <v>13</v>
      </c>
      <c r="BL26" s="57"/>
      <c r="BM26" s="57"/>
      <c r="BN26" s="60">
        <f t="shared" si="5"/>
        <v>36</v>
      </c>
      <c r="BO26" s="66">
        <v>0</v>
      </c>
      <c r="BP26" s="43">
        <v>0</v>
      </c>
      <c r="BQ26" s="43">
        <v>21</v>
      </c>
      <c r="BR26" s="43">
        <v>0</v>
      </c>
      <c r="BS26" s="43">
        <v>0</v>
      </c>
      <c r="BT26" s="43">
        <v>0</v>
      </c>
      <c r="BU26" s="43">
        <v>0</v>
      </c>
      <c r="BV26" s="43">
        <v>0</v>
      </c>
      <c r="BW26" s="43">
        <v>0</v>
      </c>
      <c r="BX26" s="43">
        <v>0</v>
      </c>
      <c r="BY26" s="43"/>
      <c r="BZ26" s="43"/>
      <c r="CA26" s="64">
        <f t="shared" si="34"/>
        <v>21</v>
      </c>
      <c r="CB26" s="40">
        <v>1</v>
      </c>
      <c r="CC26" s="40">
        <v>0</v>
      </c>
      <c r="CD26" s="40">
        <v>65</v>
      </c>
      <c r="CE26" s="40">
        <v>1</v>
      </c>
      <c r="CF26" s="40">
        <v>0</v>
      </c>
      <c r="CG26" s="40">
        <v>2</v>
      </c>
      <c r="CH26" s="40">
        <v>0</v>
      </c>
      <c r="CI26" s="40">
        <v>0</v>
      </c>
      <c r="CJ26" s="40">
        <v>0</v>
      </c>
      <c r="CK26" s="40">
        <v>0</v>
      </c>
      <c r="CL26" s="40"/>
      <c r="CM26" s="40"/>
      <c r="CN26" s="65">
        <f t="shared" si="35"/>
        <v>69</v>
      </c>
      <c r="CO26" s="530">
        <f t="shared" si="13"/>
        <v>202</v>
      </c>
      <c r="CP26" s="89">
        <f t="shared" si="8"/>
        <v>0</v>
      </c>
      <c r="CQ26" s="531">
        <f t="shared" si="14"/>
        <v>920</v>
      </c>
      <c r="CR26" s="91">
        <f t="shared" si="15"/>
        <v>1122</v>
      </c>
      <c r="CS26" s="217">
        <f t="shared" si="16"/>
        <v>598</v>
      </c>
      <c r="CT26" s="70">
        <f t="shared" si="32"/>
        <v>8.7847730600292828E-2</v>
      </c>
      <c r="CU26" s="70">
        <f t="shared" si="17"/>
        <v>6.4421669106881407E-2</v>
      </c>
      <c r="CV26" s="160">
        <f t="shared" si="18"/>
        <v>9.224011713030747E-2</v>
      </c>
      <c r="CW26" s="160">
        <f t="shared" si="19"/>
        <v>9.224011713030747E-2</v>
      </c>
      <c r="CX26" s="160">
        <f t="shared" si="20"/>
        <v>9.224011713030747E-2</v>
      </c>
      <c r="CY26" s="160">
        <f t="shared" si="21"/>
        <v>9.0775988286969256E-2</v>
      </c>
      <c r="CZ26" s="161">
        <f t="shared" si="22"/>
        <v>9.224011713030747E-2</v>
      </c>
      <c r="DA26" s="161">
        <f t="shared" si="23"/>
        <v>8.7847730600292828E-2</v>
      </c>
      <c r="DB26" s="70">
        <f t="shared" si="24"/>
        <v>8.7847730600292828E-2</v>
      </c>
      <c r="DC26" s="70">
        <f t="shared" si="25"/>
        <v>8.7847730600292828E-2</v>
      </c>
      <c r="DD26" s="70">
        <f t="shared" si="26"/>
        <v>0</v>
      </c>
      <c r="DE26" s="70">
        <f t="shared" si="27"/>
        <v>0</v>
      </c>
      <c r="DF26" s="430">
        <f t="shared" si="28"/>
        <v>0.88</v>
      </c>
      <c r="DG26" s="432">
        <v>683</v>
      </c>
      <c r="DH26" s="437" t="str">
        <f t="shared" si="29"/>
        <v>BUENO</v>
      </c>
      <c r="DI26" s="337">
        <f t="shared" si="33"/>
        <v>59.011200000000002</v>
      </c>
      <c r="DJ26" s="418">
        <f t="shared" si="30"/>
        <v>887.9</v>
      </c>
      <c r="DK26" s="419">
        <f t="shared" si="31"/>
        <v>1161.0999999999999</v>
      </c>
      <c r="DL26" s="72"/>
      <c r="DM26" s="29"/>
      <c r="DN26" s="30"/>
      <c r="DO26" s="29"/>
      <c r="DP26" s="30"/>
      <c r="DQ26" s="29"/>
      <c r="DR26" s="30"/>
      <c r="DS26" s="29"/>
      <c r="DT26" s="30"/>
      <c r="DU26" s="29"/>
      <c r="DV26" s="30"/>
      <c r="DW26" s="29"/>
      <c r="DX26" s="30"/>
      <c r="DY26" s="29"/>
      <c r="DZ26" s="30"/>
      <c r="EA26" s="29"/>
      <c r="EB26" s="30"/>
      <c r="EC26" s="29"/>
      <c r="ED26" s="30"/>
      <c r="EE26" s="29"/>
      <c r="EF26" s="30"/>
      <c r="EG26" s="29"/>
      <c r="EH26" s="30"/>
      <c r="EI26" s="78"/>
      <c r="CNI26" s="4"/>
      <c r="CNJ26" s="4"/>
    </row>
    <row r="27" spans="1:139 2401:2402" ht="120" customHeight="1" thickBot="1" x14ac:dyDescent="0.3">
      <c r="A27" s="20">
        <v>18</v>
      </c>
      <c r="B27" s="38" t="s">
        <v>253</v>
      </c>
      <c r="C27" s="38" t="s">
        <v>171</v>
      </c>
      <c r="D27" s="39">
        <f t="shared" si="36"/>
        <v>1207</v>
      </c>
      <c r="E27" s="79">
        <v>241</v>
      </c>
      <c r="F27" s="397">
        <v>891</v>
      </c>
      <c r="G27" s="40">
        <v>75</v>
      </c>
      <c r="H27" s="41">
        <v>15</v>
      </c>
      <c r="I27" s="42">
        <v>0</v>
      </c>
      <c r="J27" s="73">
        <f t="shared" si="1"/>
        <v>1222</v>
      </c>
      <c r="K27" s="47">
        <v>46</v>
      </c>
      <c r="L27" s="22">
        <v>32</v>
      </c>
      <c r="M27" s="22">
        <v>53</v>
      </c>
      <c r="N27" s="22">
        <v>30</v>
      </c>
      <c r="O27" s="22">
        <v>48</v>
      </c>
      <c r="P27" s="22">
        <v>40</v>
      </c>
      <c r="Q27" s="22">
        <v>48</v>
      </c>
      <c r="R27" s="22">
        <v>60</v>
      </c>
      <c r="S27" s="22">
        <v>57</v>
      </c>
      <c r="T27" s="22">
        <v>48</v>
      </c>
      <c r="U27" s="22"/>
      <c r="V27" s="22"/>
      <c r="W27" s="23">
        <f t="shared" si="9"/>
        <v>462</v>
      </c>
      <c r="X27" s="22">
        <v>25</v>
      </c>
      <c r="Y27" s="22">
        <v>19</v>
      </c>
      <c r="Z27" s="22">
        <v>44</v>
      </c>
      <c r="AA27" s="22">
        <v>42</v>
      </c>
      <c r="AB27" s="22">
        <v>41</v>
      </c>
      <c r="AC27" s="22">
        <v>37</v>
      </c>
      <c r="AD27" s="22">
        <v>42</v>
      </c>
      <c r="AE27" s="22">
        <v>43</v>
      </c>
      <c r="AF27" s="22">
        <v>38</v>
      </c>
      <c r="AG27" s="22">
        <v>35</v>
      </c>
      <c r="AH27" s="22"/>
      <c r="AI27" s="22"/>
      <c r="AJ27" s="24">
        <f t="shared" si="10"/>
        <v>366</v>
      </c>
      <c r="AK27" s="25">
        <f t="shared" si="11"/>
        <v>828</v>
      </c>
      <c r="AL27" s="35">
        <f t="shared" si="2"/>
        <v>703</v>
      </c>
      <c r="AM27" s="36">
        <f t="shared" si="3"/>
        <v>0</v>
      </c>
      <c r="AN27" s="37">
        <f t="shared" si="4"/>
        <v>1257</v>
      </c>
      <c r="AO27" s="51">
        <v>51</v>
      </c>
      <c r="AP27" s="52">
        <v>21</v>
      </c>
      <c r="AQ27" s="52">
        <v>55</v>
      </c>
      <c r="AR27" s="52">
        <v>29</v>
      </c>
      <c r="AS27" s="52">
        <v>61</v>
      </c>
      <c r="AT27" s="52">
        <v>76</v>
      </c>
      <c r="AU27" s="52">
        <v>36</v>
      </c>
      <c r="AV27" s="52">
        <v>58</v>
      </c>
      <c r="AW27" s="52">
        <v>45</v>
      </c>
      <c r="AX27" s="52">
        <v>44</v>
      </c>
      <c r="AY27" s="52"/>
      <c r="AZ27" s="52"/>
      <c r="BA27" s="54">
        <f t="shared" si="12"/>
        <v>476</v>
      </c>
      <c r="BB27" s="55">
        <v>8</v>
      </c>
      <c r="BC27" s="55">
        <v>0</v>
      </c>
      <c r="BD27" s="55">
        <v>12</v>
      </c>
      <c r="BE27" s="55">
        <v>2</v>
      </c>
      <c r="BF27" s="55">
        <v>12</v>
      </c>
      <c r="BG27" s="55">
        <v>2</v>
      </c>
      <c r="BH27" s="55">
        <v>13</v>
      </c>
      <c r="BI27" s="55">
        <v>6</v>
      </c>
      <c r="BJ27" s="55">
        <v>2</v>
      </c>
      <c r="BK27" s="55">
        <v>7</v>
      </c>
      <c r="BL27" s="55"/>
      <c r="BM27" s="55"/>
      <c r="BN27" s="56">
        <f t="shared" si="5"/>
        <v>64</v>
      </c>
      <c r="BO27" s="63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3</v>
      </c>
      <c r="BV27" s="40">
        <v>0</v>
      </c>
      <c r="BW27" s="40">
        <v>0</v>
      </c>
      <c r="BX27" s="40">
        <v>0</v>
      </c>
      <c r="BY27" s="40"/>
      <c r="BZ27" s="43"/>
      <c r="CA27" s="64">
        <f t="shared" si="34"/>
        <v>3</v>
      </c>
      <c r="CB27" s="40">
        <v>0</v>
      </c>
      <c r="CC27" s="40">
        <v>0</v>
      </c>
      <c r="CD27" s="40">
        <v>17</v>
      </c>
      <c r="CE27" s="40">
        <v>0</v>
      </c>
      <c r="CF27" s="40">
        <v>61</v>
      </c>
      <c r="CG27" s="40">
        <v>7</v>
      </c>
      <c r="CH27" s="40">
        <v>0</v>
      </c>
      <c r="CI27" s="40">
        <v>0</v>
      </c>
      <c r="CJ27" s="40">
        <v>0</v>
      </c>
      <c r="CK27" s="40">
        <v>0</v>
      </c>
      <c r="CL27" s="40"/>
      <c r="CM27" s="40"/>
      <c r="CN27" s="67">
        <f t="shared" si="35"/>
        <v>85</v>
      </c>
      <c r="CO27" s="530">
        <f t="shared" si="13"/>
        <v>224</v>
      </c>
      <c r="CP27" s="89">
        <f t="shared" si="8"/>
        <v>0</v>
      </c>
      <c r="CQ27" s="531">
        <f t="shared" si="14"/>
        <v>1108</v>
      </c>
      <c r="CR27" s="90">
        <f t="shared" si="15"/>
        <v>1332</v>
      </c>
      <c r="CS27" s="216">
        <f t="shared" si="16"/>
        <v>476</v>
      </c>
      <c r="CT27" s="70">
        <f t="shared" si="32"/>
        <v>7.8461538461538458E-2</v>
      </c>
      <c r="CU27" s="70">
        <f t="shared" si="17"/>
        <v>3.2307692307692308E-2</v>
      </c>
      <c r="CV27" s="160">
        <f t="shared" si="18"/>
        <v>8.461538461538462E-2</v>
      </c>
      <c r="CW27" s="160">
        <f t="shared" si="19"/>
        <v>4.4615384615384612E-2</v>
      </c>
      <c r="CX27" s="160">
        <f t="shared" si="20"/>
        <v>9.3846153846153843E-2</v>
      </c>
      <c r="CY27" s="160">
        <f t="shared" si="21"/>
        <v>0.11692307692307692</v>
      </c>
      <c r="CZ27" s="161">
        <f t="shared" si="22"/>
        <v>5.5384615384615386E-2</v>
      </c>
      <c r="DA27" s="161">
        <f t="shared" si="23"/>
        <v>8.9230769230769225E-2</v>
      </c>
      <c r="DB27" s="70">
        <f t="shared" si="24"/>
        <v>6.9230769230769235E-2</v>
      </c>
      <c r="DC27" s="70">
        <f t="shared" si="25"/>
        <v>6.7692307692307691E-2</v>
      </c>
      <c r="DD27" s="70">
        <f t="shared" si="26"/>
        <v>0</v>
      </c>
      <c r="DE27" s="70">
        <f t="shared" si="27"/>
        <v>0</v>
      </c>
      <c r="DF27" s="430">
        <f t="shared" si="28"/>
        <v>0.73</v>
      </c>
      <c r="DG27" s="431">
        <v>650</v>
      </c>
      <c r="DH27" s="437" t="str">
        <f t="shared" si="29"/>
        <v>BAJO</v>
      </c>
      <c r="DI27" s="337">
        <f t="shared" si="33"/>
        <v>56.160000000000004</v>
      </c>
      <c r="DJ27" s="418">
        <f t="shared" si="30"/>
        <v>845</v>
      </c>
      <c r="DK27" s="419">
        <f t="shared" si="31"/>
        <v>1105</v>
      </c>
      <c r="DL27" s="71"/>
      <c r="DM27" s="26"/>
      <c r="DN27" s="27"/>
      <c r="DO27" s="26"/>
      <c r="DP27" s="27"/>
      <c r="DQ27" s="26"/>
      <c r="DR27" s="27"/>
      <c r="DS27" s="26"/>
      <c r="DT27" s="27"/>
      <c r="DU27" s="26"/>
      <c r="DV27" s="27"/>
      <c r="DW27" s="26"/>
      <c r="DX27" s="27"/>
      <c r="DY27" s="26"/>
      <c r="DZ27" s="27"/>
      <c r="EA27" s="26"/>
      <c r="EB27" s="27"/>
      <c r="EC27" s="26"/>
      <c r="ED27" s="27"/>
      <c r="EE27" s="26"/>
      <c r="EF27" s="27"/>
      <c r="EG27" s="26"/>
      <c r="EH27" s="27"/>
      <c r="EI27" s="77"/>
      <c r="CNI27" s="5"/>
      <c r="CNJ27" s="5"/>
    </row>
    <row r="28" spans="1:139 2401:2402" ht="120" customHeight="1" thickTop="1" x14ac:dyDescent="0.25">
      <c r="A28" s="19">
        <v>19</v>
      </c>
      <c r="B28" s="38" t="s">
        <v>169</v>
      </c>
      <c r="C28" s="38" t="s">
        <v>115</v>
      </c>
      <c r="D28" s="39">
        <f t="shared" si="36"/>
        <v>648</v>
      </c>
      <c r="E28" s="79">
        <v>154</v>
      </c>
      <c r="F28" s="399">
        <v>399</v>
      </c>
      <c r="G28" s="41">
        <v>95</v>
      </c>
      <c r="H28" s="41">
        <v>8</v>
      </c>
      <c r="I28" s="42">
        <v>0</v>
      </c>
      <c r="J28" s="73">
        <f t="shared" si="1"/>
        <v>656</v>
      </c>
      <c r="K28" s="48">
        <v>31</v>
      </c>
      <c r="L28" s="28">
        <v>25</v>
      </c>
      <c r="M28" s="28">
        <v>13</v>
      </c>
      <c r="N28" s="28">
        <v>20</v>
      </c>
      <c r="O28" s="28">
        <v>29</v>
      </c>
      <c r="P28" s="28">
        <v>20</v>
      </c>
      <c r="Q28" s="28">
        <v>24</v>
      </c>
      <c r="R28" s="28">
        <v>23</v>
      </c>
      <c r="S28" s="28">
        <v>24</v>
      </c>
      <c r="T28" s="28">
        <v>18</v>
      </c>
      <c r="U28" s="22"/>
      <c r="V28" s="22"/>
      <c r="W28" s="23">
        <f t="shared" si="9"/>
        <v>227</v>
      </c>
      <c r="X28" s="22">
        <v>13</v>
      </c>
      <c r="Y28" s="22">
        <v>10</v>
      </c>
      <c r="Z28" s="22">
        <v>25</v>
      </c>
      <c r="AA28" s="22">
        <v>16</v>
      </c>
      <c r="AB28" s="22">
        <v>6</v>
      </c>
      <c r="AC28" s="22">
        <v>9</v>
      </c>
      <c r="AD28" s="22">
        <v>11</v>
      </c>
      <c r="AE28" s="22">
        <v>24</v>
      </c>
      <c r="AF28" s="22">
        <v>14</v>
      </c>
      <c r="AG28" s="22">
        <v>17</v>
      </c>
      <c r="AH28" s="22"/>
      <c r="AI28" s="22"/>
      <c r="AJ28" s="24">
        <f t="shared" si="10"/>
        <v>145</v>
      </c>
      <c r="AK28" s="25">
        <f t="shared" si="11"/>
        <v>372</v>
      </c>
      <c r="AL28" s="35">
        <f t="shared" si="2"/>
        <v>381</v>
      </c>
      <c r="AM28" s="36">
        <f t="shared" si="3"/>
        <v>0</v>
      </c>
      <c r="AN28" s="37">
        <f t="shared" si="4"/>
        <v>544</v>
      </c>
      <c r="AO28" s="51">
        <v>27</v>
      </c>
      <c r="AP28" s="52">
        <v>17</v>
      </c>
      <c r="AQ28" s="52">
        <v>23</v>
      </c>
      <c r="AR28" s="52">
        <v>28</v>
      </c>
      <c r="AS28" s="52">
        <v>31</v>
      </c>
      <c r="AT28" s="52">
        <v>39</v>
      </c>
      <c r="AU28" s="52">
        <v>40</v>
      </c>
      <c r="AV28" s="52">
        <v>32</v>
      </c>
      <c r="AW28" s="52">
        <v>30</v>
      </c>
      <c r="AX28" s="52">
        <v>31</v>
      </c>
      <c r="AY28" s="52"/>
      <c r="AZ28" s="52"/>
      <c r="BA28" s="54">
        <f t="shared" si="12"/>
        <v>298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1</v>
      </c>
      <c r="BH28" s="55">
        <v>0</v>
      </c>
      <c r="BI28" s="55">
        <v>0</v>
      </c>
      <c r="BJ28" s="55">
        <v>0</v>
      </c>
      <c r="BK28" s="55">
        <v>0</v>
      </c>
      <c r="BL28" s="55"/>
      <c r="BM28" s="55"/>
      <c r="BN28" s="56">
        <f t="shared" si="5"/>
        <v>1</v>
      </c>
      <c r="BO28" s="63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v>0</v>
      </c>
      <c r="BX28" s="40">
        <v>0</v>
      </c>
      <c r="BY28" s="40"/>
      <c r="BZ28" s="43"/>
      <c r="CA28" s="64">
        <f t="shared" si="34"/>
        <v>0</v>
      </c>
      <c r="CB28" s="40">
        <v>0</v>
      </c>
      <c r="CC28" s="40">
        <v>0</v>
      </c>
      <c r="CD28" s="40">
        <v>13</v>
      </c>
      <c r="CE28" s="40">
        <v>0</v>
      </c>
      <c r="CF28" s="40">
        <v>0</v>
      </c>
      <c r="CG28" s="40">
        <v>0</v>
      </c>
      <c r="CH28" s="40">
        <v>0</v>
      </c>
      <c r="CI28" s="40">
        <v>0</v>
      </c>
      <c r="CJ28" s="40">
        <v>0</v>
      </c>
      <c r="CK28" s="40">
        <v>0</v>
      </c>
      <c r="CL28" s="40"/>
      <c r="CM28" s="40"/>
      <c r="CN28" s="65">
        <f t="shared" ref="CN28:CN65" si="37">SUM(CB28:CM28)</f>
        <v>13</v>
      </c>
      <c r="CO28" s="530">
        <f t="shared" si="13"/>
        <v>83</v>
      </c>
      <c r="CP28" s="89">
        <f t="shared" si="8"/>
        <v>0</v>
      </c>
      <c r="CQ28" s="531">
        <f t="shared" si="14"/>
        <v>530</v>
      </c>
      <c r="CR28" s="90">
        <f t="shared" si="15"/>
        <v>613</v>
      </c>
      <c r="CS28" s="216">
        <f t="shared" si="16"/>
        <v>298</v>
      </c>
      <c r="CT28" s="70">
        <f t="shared" si="32"/>
        <v>8.1818181818181818E-2</v>
      </c>
      <c r="CU28" s="70">
        <f t="shared" si="17"/>
        <v>5.1515151515151514E-2</v>
      </c>
      <c r="CV28" s="160">
        <f t="shared" si="18"/>
        <v>6.9696969696969702E-2</v>
      </c>
      <c r="CW28" s="160">
        <f t="shared" si="19"/>
        <v>8.4848484848484854E-2</v>
      </c>
      <c r="CX28" s="160">
        <f t="shared" si="20"/>
        <v>9.3939393939393934E-2</v>
      </c>
      <c r="CY28" s="160">
        <f t="shared" si="21"/>
        <v>0.11818181818181818</v>
      </c>
      <c r="CZ28" s="161">
        <f t="shared" si="22"/>
        <v>0.12121212121212122</v>
      </c>
      <c r="DA28" s="161">
        <f t="shared" si="23"/>
        <v>9.696969696969697E-2</v>
      </c>
      <c r="DB28" s="70">
        <f t="shared" si="24"/>
        <v>9.0909090909090912E-2</v>
      </c>
      <c r="DC28" s="70">
        <f t="shared" si="25"/>
        <v>9.3939393939393934E-2</v>
      </c>
      <c r="DD28" s="70">
        <f t="shared" si="26"/>
        <v>0</v>
      </c>
      <c r="DE28" s="70">
        <f t="shared" si="27"/>
        <v>0</v>
      </c>
      <c r="DF28" s="430">
        <f t="shared" si="28"/>
        <v>0.9</v>
      </c>
      <c r="DG28" s="433">
        <v>330</v>
      </c>
      <c r="DH28" s="437" t="str">
        <f t="shared" si="29"/>
        <v>BUENO</v>
      </c>
      <c r="DI28" s="337">
        <f t="shared" si="33"/>
        <v>28.512</v>
      </c>
      <c r="DJ28" s="418">
        <f t="shared" si="30"/>
        <v>429</v>
      </c>
      <c r="DK28" s="419">
        <f t="shared" si="31"/>
        <v>561</v>
      </c>
      <c r="DL28" s="71"/>
      <c r="DM28" s="26"/>
      <c r="DN28" s="27"/>
      <c r="DO28" s="26"/>
      <c r="DP28" s="27"/>
      <c r="DQ28" s="26"/>
      <c r="DR28" s="27"/>
      <c r="DS28" s="26"/>
      <c r="DT28" s="27"/>
      <c r="DU28" s="26"/>
      <c r="DV28" s="27"/>
      <c r="DW28" s="26"/>
      <c r="DX28" s="27"/>
      <c r="DY28" s="26"/>
      <c r="DZ28" s="27"/>
      <c r="EA28" s="26"/>
      <c r="EB28" s="27"/>
      <c r="EC28" s="26"/>
      <c r="ED28" s="27"/>
      <c r="EE28" s="26"/>
      <c r="EF28" s="27"/>
      <c r="EG28" s="26"/>
      <c r="EH28" s="27"/>
      <c r="EI28" s="77"/>
    </row>
    <row r="29" spans="1:139 2401:2402" s="3" customFormat="1" ht="120" customHeight="1" thickBot="1" x14ac:dyDescent="0.3">
      <c r="A29" s="20">
        <v>20</v>
      </c>
      <c r="B29" s="38" t="s">
        <v>168</v>
      </c>
      <c r="C29" s="38" t="s">
        <v>172</v>
      </c>
      <c r="D29" s="39">
        <f t="shared" si="36"/>
        <v>477</v>
      </c>
      <c r="E29" s="80">
        <v>61</v>
      </c>
      <c r="F29" s="400">
        <v>310</v>
      </c>
      <c r="G29" s="44">
        <v>106</v>
      </c>
      <c r="H29" s="44">
        <v>9</v>
      </c>
      <c r="I29" s="42">
        <v>0</v>
      </c>
      <c r="J29" s="73">
        <f t="shared" si="1"/>
        <v>486</v>
      </c>
      <c r="K29" s="48">
        <v>50</v>
      </c>
      <c r="L29" s="28">
        <v>25</v>
      </c>
      <c r="M29" s="28">
        <v>20</v>
      </c>
      <c r="N29" s="28">
        <v>18</v>
      </c>
      <c r="O29" s="28">
        <v>24</v>
      </c>
      <c r="P29" s="28">
        <v>36</v>
      </c>
      <c r="Q29" s="28">
        <v>23</v>
      </c>
      <c r="R29" s="28">
        <v>33</v>
      </c>
      <c r="S29" s="28">
        <v>45</v>
      </c>
      <c r="T29" s="28">
        <v>45</v>
      </c>
      <c r="U29" s="28"/>
      <c r="V29" s="28"/>
      <c r="W29" s="23">
        <f t="shared" si="9"/>
        <v>319</v>
      </c>
      <c r="X29" s="28">
        <v>1</v>
      </c>
      <c r="Y29" s="28">
        <v>1</v>
      </c>
      <c r="Z29" s="28">
        <v>1</v>
      </c>
      <c r="AA29" s="28">
        <v>0</v>
      </c>
      <c r="AB29" s="28">
        <v>2</v>
      </c>
      <c r="AC29" s="28">
        <v>0</v>
      </c>
      <c r="AD29" s="28">
        <v>5</v>
      </c>
      <c r="AE29" s="28">
        <v>4</v>
      </c>
      <c r="AF29" s="28">
        <v>1</v>
      </c>
      <c r="AG29" s="28">
        <v>21</v>
      </c>
      <c r="AH29" s="28"/>
      <c r="AI29" s="28"/>
      <c r="AJ29" s="24">
        <f t="shared" si="10"/>
        <v>36</v>
      </c>
      <c r="AK29" s="31">
        <f t="shared" si="11"/>
        <v>355</v>
      </c>
      <c r="AL29" s="35">
        <f t="shared" si="2"/>
        <v>380</v>
      </c>
      <c r="AM29" s="36">
        <f t="shared" si="3"/>
        <v>0</v>
      </c>
      <c r="AN29" s="37">
        <f t="shared" si="4"/>
        <v>346</v>
      </c>
      <c r="AO29" s="51">
        <v>45</v>
      </c>
      <c r="AP29" s="52">
        <v>28</v>
      </c>
      <c r="AQ29" s="52">
        <v>33</v>
      </c>
      <c r="AR29" s="52">
        <v>16</v>
      </c>
      <c r="AS29" s="52">
        <v>20</v>
      </c>
      <c r="AT29" s="52">
        <v>36</v>
      </c>
      <c r="AU29" s="53">
        <v>30</v>
      </c>
      <c r="AV29" s="53">
        <v>25</v>
      </c>
      <c r="AW29" s="53">
        <v>33</v>
      </c>
      <c r="AX29" s="53">
        <v>51</v>
      </c>
      <c r="AY29" s="53"/>
      <c r="AZ29" s="53"/>
      <c r="BA29" s="54">
        <f t="shared" si="12"/>
        <v>317</v>
      </c>
      <c r="BB29" s="57">
        <v>12</v>
      </c>
      <c r="BC29" s="57">
        <v>0</v>
      </c>
      <c r="BD29" s="57">
        <v>0</v>
      </c>
      <c r="BE29" s="57">
        <v>0</v>
      </c>
      <c r="BF29" s="57">
        <v>0</v>
      </c>
      <c r="BG29" s="57">
        <v>0</v>
      </c>
      <c r="BH29" s="57">
        <v>0</v>
      </c>
      <c r="BI29" s="57">
        <v>0</v>
      </c>
      <c r="BJ29" s="57">
        <v>0</v>
      </c>
      <c r="BK29" s="57">
        <v>1</v>
      </c>
      <c r="BL29" s="57"/>
      <c r="BM29" s="57"/>
      <c r="BN29" s="56">
        <f t="shared" si="5"/>
        <v>13</v>
      </c>
      <c r="BO29" s="66">
        <v>0</v>
      </c>
      <c r="BP29" s="43">
        <v>0</v>
      </c>
      <c r="BQ29" s="43">
        <v>1</v>
      </c>
      <c r="BR29" s="43">
        <v>0</v>
      </c>
      <c r="BS29" s="43">
        <v>0</v>
      </c>
      <c r="BT29" s="43">
        <v>0</v>
      </c>
      <c r="BU29" s="43">
        <v>0</v>
      </c>
      <c r="BV29" s="43">
        <v>0</v>
      </c>
      <c r="BW29" s="43">
        <v>0</v>
      </c>
      <c r="BX29" s="43">
        <v>0</v>
      </c>
      <c r="BY29" s="43"/>
      <c r="BZ29" s="43"/>
      <c r="CA29" s="64">
        <f t="shared" si="34"/>
        <v>1</v>
      </c>
      <c r="CB29" s="43">
        <v>0</v>
      </c>
      <c r="CC29" s="43">
        <v>0</v>
      </c>
      <c r="CD29" s="43">
        <v>6</v>
      </c>
      <c r="CE29" s="43">
        <v>19</v>
      </c>
      <c r="CF29" s="43">
        <v>10</v>
      </c>
      <c r="CG29" s="43">
        <v>1</v>
      </c>
      <c r="CH29" s="43">
        <v>4</v>
      </c>
      <c r="CI29" s="43">
        <v>23</v>
      </c>
      <c r="CJ29" s="43">
        <v>0</v>
      </c>
      <c r="CK29" s="43">
        <v>23</v>
      </c>
      <c r="CL29" s="43"/>
      <c r="CM29" s="43"/>
      <c r="CN29" s="65">
        <f t="shared" si="37"/>
        <v>86</v>
      </c>
      <c r="CO29" s="530">
        <f t="shared" si="13"/>
        <v>62</v>
      </c>
      <c r="CP29" s="89">
        <f t="shared" si="8"/>
        <v>0</v>
      </c>
      <c r="CQ29" s="531">
        <f t="shared" si="14"/>
        <v>247</v>
      </c>
      <c r="CR29" s="90">
        <f t="shared" si="15"/>
        <v>309</v>
      </c>
      <c r="CS29" s="216">
        <f t="shared" si="16"/>
        <v>317</v>
      </c>
      <c r="CT29" s="70">
        <f t="shared" si="32"/>
        <v>0.12857142857142856</v>
      </c>
      <c r="CU29" s="70">
        <f t="shared" si="17"/>
        <v>0.08</v>
      </c>
      <c r="CV29" s="160">
        <f t="shared" si="18"/>
        <v>9.4285714285714292E-2</v>
      </c>
      <c r="CW29" s="160">
        <f t="shared" si="19"/>
        <v>4.5714285714285714E-2</v>
      </c>
      <c r="CX29" s="160">
        <f t="shared" si="20"/>
        <v>5.7142857142857141E-2</v>
      </c>
      <c r="CY29" s="160">
        <f t="shared" si="21"/>
        <v>0.10285714285714286</v>
      </c>
      <c r="CZ29" s="161">
        <f t="shared" si="22"/>
        <v>8.5714285714285715E-2</v>
      </c>
      <c r="DA29" s="161">
        <f t="shared" si="23"/>
        <v>7.1428571428571425E-2</v>
      </c>
      <c r="DB29" s="70">
        <f t="shared" si="24"/>
        <v>9.4285714285714292E-2</v>
      </c>
      <c r="DC29" s="70">
        <f t="shared" si="25"/>
        <v>0.14571428571428571</v>
      </c>
      <c r="DD29" s="70">
        <f t="shared" si="26"/>
        <v>0</v>
      </c>
      <c r="DE29" s="70">
        <f t="shared" si="27"/>
        <v>0</v>
      </c>
      <c r="DF29" s="430">
        <f t="shared" si="28"/>
        <v>0.91</v>
      </c>
      <c r="DG29" s="433">
        <v>350</v>
      </c>
      <c r="DH29" s="437" t="str">
        <f t="shared" si="29"/>
        <v>BUENO</v>
      </c>
      <c r="DI29" s="337">
        <f t="shared" si="33"/>
        <v>30.240000000000002</v>
      </c>
      <c r="DJ29" s="418">
        <f t="shared" si="30"/>
        <v>455</v>
      </c>
      <c r="DK29" s="419">
        <f t="shared" si="31"/>
        <v>595</v>
      </c>
      <c r="DL29" s="72"/>
      <c r="DM29" s="29"/>
      <c r="DN29" s="30"/>
      <c r="DO29" s="29"/>
      <c r="DP29" s="30"/>
      <c r="DQ29" s="29"/>
      <c r="DR29" s="30"/>
      <c r="DS29" s="29"/>
      <c r="DT29" s="30"/>
      <c r="DU29" s="29"/>
      <c r="DV29" s="30"/>
      <c r="DW29" s="29"/>
      <c r="DX29" s="30"/>
      <c r="DY29" s="29"/>
      <c r="DZ29" s="30"/>
      <c r="EA29" s="29"/>
      <c r="EB29" s="30"/>
      <c r="EC29" s="29"/>
      <c r="ED29" s="30"/>
      <c r="EE29" s="29"/>
      <c r="EF29" s="30"/>
      <c r="EG29" s="29"/>
      <c r="EH29" s="30"/>
      <c r="EI29" s="78"/>
    </row>
    <row r="30" spans="1:139 2401:2402" ht="120" customHeight="1" thickTop="1" x14ac:dyDescent="0.25">
      <c r="A30" s="19">
        <v>21</v>
      </c>
      <c r="B30" s="38" t="s">
        <v>145</v>
      </c>
      <c r="C30" s="38" t="s">
        <v>116</v>
      </c>
      <c r="D30" s="39">
        <f t="shared" si="36"/>
        <v>228</v>
      </c>
      <c r="E30" s="79">
        <v>215</v>
      </c>
      <c r="F30" s="399">
        <v>10</v>
      </c>
      <c r="G30" s="41">
        <v>3</v>
      </c>
      <c r="H30" s="41">
        <v>453</v>
      </c>
      <c r="I30" s="42">
        <v>0</v>
      </c>
      <c r="J30" s="73">
        <f t="shared" si="1"/>
        <v>681</v>
      </c>
      <c r="K30" s="49">
        <v>107</v>
      </c>
      <c r="L30" s="32">
        <v>89</v>
      </c>
      <c r="M30" s="32">
        <v>116</v>
      </c>
      <c r="N30" s="32">
        <v>107</v>
      </c>
      <c r="O30" s="32">
        <v>112</v>
      </c>
      <c r="P30" s="32">
        <v>102</v>
      </c>
      <c r="Q30" s="32">
        <v>71</v>
      </c>
      <c r="R30" s="32">
        <v>139</v>
      </c>
      <c r="S30" s="32">
        <v>115</v>
      </c>
      <c r="T30" s="32">
        <v>105</v>
      </c>
      <c r="U30" s="32"/>
      <c r="V30" s="32"/>
      <c r="W30" s="23">
        <f t="shared" si="9"/>
        <v>1063</v>
      </c>
      <c r="X30" s="22">
        <v>0</v>
      </c>
      <c r="Y30" s="32">
        <v>0</v>
      </c>
      <c r="Z30" s="32">
        <v>0</v>
      </c>
      <c r="AA30" s="32">
        <v>1</v>
      </c>
      <c r="AB30" s="32">
        <v>2</v>
      </c>
      <c r="AC30" s="32">
        <v>0</v>
      </c>
      <c r="AD30" s="32">
        <v>0</v>
      </c>
      <c r="AE30" s="32">
        <v>1</v>
      </c>
      <c r="AF30" s="32">
        <v>0</v>
      </c>
      <c r="AG30" s="32">
        <v>0</v>
      </c>
      <c r="AH30" s="32"/>
      <c r="AI30" s="32"/>
      <c r="AJ30" s="24">
        <f t="shared" si="10"/>
        <v>4</v>
      </c>
      <c r="AK30" s="25">
        <f t="shared" si="11"/>
        <v>1067</v>
      </c>
      <c r="AL30" s="35">
        <f t="shared" si="2"/>
        <v>1278</v>
      </c>
      <c r="AM30" s="36">
        <f t="shared" si="3"/>
        <v>0</v>
      </c>
      <c r="AN30" s="37">
        <f t="shared" si="4"/>
        <v>14</v>
      </c>
      <c r="AO30" s="51">
        <v>110</v>
      </c>
      <c r="AP30" s="52">
        <v>76</v>
      </c>
      <c r="AQ30" s="52">
        <v>139</v>
      </c>
      <c r="AR30" s="52">
        <v>119</v>
      </c>
      <c r="AS30" s="52">
        <v>158</v>
      </c>
      <c r="AT30" s="52">
        <v>122</v>
      </c>
      <c r="AU30" s="52">
        <v>105</v>
      </c>
      <c r="AV30" s="52">
        <v>77</v>
      </c>
      <c r="AW30" s="52">
        <v>110</v>
      </c>
      <c r="AX30" s="52">
        <v>111</v>
      </c>
      <c r="AY30" s="52"/>
      <c r="AZ30" s="52"/>
      <c r="BA30" s="54">
        <f t="shared" si="12"/>
        <v>1127</v>
      </c>
      <c r="BB30" s="61">
        <v>0</v>
      </c>
      <c r="BC30" s="61">
        <v>0</v>
      </c>
      <c r="BD30" s="61">
        <v>0</v>
      </c>
      <c r="BE30" s="61">
        <v>0</v>
      </c>
      <c r="BF30" s="61">
        <v>0</v>
      </c>
      <c r="BG30" s="61">
        <v>0</v>
      </c>
      <c r="BH30" s="61">
        <v>0</v>
      </c>
      <c r="BI30" s="61">
        <v>0</v>
      </c>
      <c r="BJ30" s="61">
        <v>0</v>
      </c>
      <c r="BK30" s="61">
        <v>0</v>
      </c>
      <c r="BL30" s="61"/>
      <c r="BM30" s="61"/>
      <c r="BN30" s="56">
        <f t="shared" si="5"/>
        <v>0</v>
      </c>
      <c r="BO30" s="68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U30" s="41">
        <v>0</v>
      </c>
      <c r="BV30" s="41">
        <v>0</v>
      </c>
      <c r="BW30" s="41">
        <v>0</v>
      </c>
      <c r="BX30" s="41">
        <v>0</v>
      </c>
      <c r="BY30" s="41"/>
      <c r="BZ30" s="44"/>
      <c r="CA30" s="64">
        <f t="shared" si="34"/>
        <v>0</v>
      </c>
      <c r="CB30" s="43">
        <v>0</v>
      </c>
      <c r="CC30" s="43">
        <v>0</v>
      </c>
      <c r="CD30" s="43">
        <v>0</v>
      </c>
      <c r="CE30" s="43">
        <v>0</v>
      </c>
      <c r="CF30" s="43">
        <v>0</v>
      </c>
      <c r="CG30" s="43">
        <v>0</v>
      </c>
      <c r="CH30" s="43">
        <v>0</v>
      </c>
      <c r="CI30" s="43">
        <v>0</v>
      </c>
      <c r="CJ30" s="43">
        <v>0</v>
      </c>
      <c r="CK30" s="43">
        <v>0</v>
      </c>
      <c r="CL30" s="43"/>
      <c r="CM30" s="43"/>
      <c r="CN30" s="65">
        <f t="shared" si="37"/>
        <v>0</v>
      </c>
      <c r="CO30" s="530">
        <f t="shared" si="13"/>
        <v>151</v>
      </c>
      <c r="CP30" s="89">
        <f t="shared" si="8"/>
        <v>0</v>
      </c>
      <c r="CQ30" s="531">
        <f t="shared" si="14"/>
        <v>14</v>
      </c>
      <c r="CR30" s="90">
        <f t="shared" si="15"/>
        <v>165</v>
      </c>
      <c r="CS30" s="216">
        <f t="shared" si="16"/>
        <v>1127</v>
      </c>
      <c r="CT30" s="70">
        <f t="shared" si="32"/>
        <v>0.1</v>
      </c>
      <c r="CU30" s="70">
        <f t="shared" si="17"/>
        <v>6.9090909090909092E-2</v>
      </c>
      <c r="CV30" s="160">
        <f t="shared" si="18"/>
        <v>0.12636363636363637</v>
      </c>
      <c r="CW30" s="160">
        <f t="shared" si="19"/>
        <v>0.10818181818181818</v>
      </c>
      <c r="CX30" s="160">
        <f t="shared" si="20"/>
        <v>0.14363636363636365</v>
      </c>
      <c r="CY30" s="160">
        <f t="shared" si="21"/>
        <v>0.11090909090909092</v>
      </c>
      <c r="CZ30" s="161">
        <f t="shared" si="22"/>
        <v>9.5454545454545459E-2</v>
      </c>
      <c r="DA30" s="161">
        <f t="shared" si="23"/>
        <v>7.0000000000000007E-2</v>
      </c>
      <c r="DB30" s="70">
        <f t="shared" si="24"/>
        <v>0.1</v>
      </c>
      <c r="DC30" s="70">
        <f t="shared" si="25"/>
        <v>0.10090909090909091</v>
      </c>
      <c r="DD30" s="70">
        <f t="shared" si="26"/>
        <v>0</v>
      </c>
      <c r="DE30" s="70">
        <f t="shared" si="27"/>
        <v>0</v>
      </c>
      <c r="DF30" s="430">
        <f t="shared" si="28"/>
        <v>1.02</v>
      </c>
      <c r="DG30" s="431">
        <v>1100</v>
      </c>
      <c r="DH30" s="437" t="str">
        <f t="shared" si="29"/>
        <v>MUY BUENO</v>
      </c>
      <c r="DI30" s="337">
        <f t="shared" si="33"/>
        <v>95.04</v>
      </c>
      <c r="DJ30" s="418">
        <f t="shared" si="30"/>
        <v>1430</v>
      </c>
      <c r="DK30" s="419">
        <f t="shared" si="31"/>
        <v>1870</v>
      </c>
      <c r="DL30" s="71">
        <v>57</v>
      </c>
      <c r="DM30" s="26">
        <v>20</v>
      </c>
      <c r="DN30" s="27">
        <v>83</v>
      </c>
      <c r="DO30" s="26">
        <v>59</v>
      </c>
      <c r="DP30" s="27">
        <v>109</v>
      </c>
      <c r="DQ30" s="26">
        <v>91</v>
      </c>
      <c r="DR30" s="27">
        <v>139</v>
      </c>
      <c r="DS30" s="26">
        <v>137</v>
      </c>
      <c r="DT30" s="27">
        <v>167</v>
      </c>
      <c r="DU30" s="26">
        <v>169</v>
      </c>
      <c r="DV30" s="27">
        <v>203</v>
      </c>
      <c r="DW30" s="26">
        <v>198</v>
      </c>
      <c r="DX30" s="27">
        <v>227</v>
      </c>
      <c r="DY30" s="26">
        <v>226</v>
      </c>
      <c r="DZ30" s="27">
        <v>258</v>
      </c>
      <c r="EA30" s="26">
        <v>270</v>
      </c>
      <c r="EB30" s="27">
        <v>281</v>
      </c>
      <c r="EC30" s="26">
        <v>294</v>
      </c>
      <c r="ED30" s="27">
        <v>319</v>
      </c>
      <c r="EE30" s="26">
        <v>310</v>
      </c>
      <c r="EF30" s="27"/>
      <c r="EG30" s="26"/>
      <c r="EH30" s="27"/>
      <c r="EI30" s="77"/>
    </row>
    <row r="31" spans="1:139 2401:2402" ht="120" customHeight="1" thickBot="1" x14ac:dyDescent="0.3">
      <c r="A31" s="20">
        <v>22</v>
      </c>
      <c r="B31" s="38" t="s">
        <v>40</v>
      </c>
      <c r="C31" s="38" t="s">
        <v>117</v>
      </c>
      <c r="D31" s="39">
        <f t="shared" si="36"/>
        <v>262</v>
      </c>
      <c r="E31" s="79">
        <v>259</v>
      </c>
      <c r="F31" s="399">
        <v>3</v>
      </c>
      <c r="G31" s="41">
        <v>0</v>
      </c>
      <c r="H31" s="41">
        <v>156</v>
      </c>
      <c r="I31" s="42">
        <v>0</v>
      </c>
      <c r="J31" s="73">
        <f t="shared" si="1"/>
        <v>418</v>
      </c>
      <c r="K31" s="49">
        <v>125</v>
      </c>
      <c r="L31" s="32">
        <v>130</v>
      </c>
      <c r="M31" s="32">
        <v>315</v>
      </c>
      <c r="N31" s="32">
        <v>127</v>
      </c>
      <c r="O31" s="32">
        <v>253</v>
      </c>
      <c r="P31" s="32">
        <v>283</v>
      </c>
      <c r="Q31" s="32">
        <v>152</v>
      </c>
      <c r="R31" s="32">
        <v>257</v>
      </c>
      <c r="S31" s="32">
        <v>225</v>
      </c>
      <c r="T31" s="32">
        <v>149</v>
      </c>
      <c r="U31" s="32"/>
      <c r="V31" s="32"/>
      <c r="W31" s="23">
        <f t="shared" si="9"/>
        <v>2016</v>
      </c>
      <c r="X31" s="22">
        <v>0</v>
      </c>
      <c r="Y31" s="32">
        <v>0</v>
      </c>
      <c r="Z31" s="32">
        <v>2</v>
      </c>
      <c r="AA31" s="32">
        <v>0</v>
      </c>
      <c r="AB31" s="32">
        <v>0</v>
      </c>
      <c r="AC31" s="32">
        <v>0</v>
      </c>
      <c r="AD31" s="32">
        <v>1</v>
      </c>
      <c r="AE31" s="32">
        <v>1</v>
      </c>
      <c r="AF31" s="32">
        <v>1</v>
      </c>
      <c r="AG31" s="32">
        <v>1</v>
      </c>
      <c r="AH31" s="32"/>
      <c r="AI31" s="32"/>
      <c r="AJ31" s="24">
        <f t="shared" si="10"/>
        <v>6</v>
      </c>
      <c r="AK31" s="25">
        <f t="shared" si="11"/>
        <v>2022</v>
      </c>
      <c r="AL31" s="35">
        <f t="shared" si="2"/>
        <v>2275</v>
      </c>
      <c r="AM31" s="36">
        <f t="shared" si="3"/>
        <v>0</v>
      </c>
      <c r="AN31" s="37">
        <f t="shared" si="4"/>
        <v>9</v>
      </c>
      <c r="AO31" s="51">
        <v>198</v>
      </c>
      <c r="AP31" s="52">
        <v>73</v>
      </c>
      <c r="AQ31" s="52">
        <v>193</v>
      </c>
      <c r="AR31" s="52">
        <v>214</v>
      </c>
      <c r="AS31" s="52">
        <v>212</v>
      </c>
      <c r="AT31" s="52">
        <v>204</v>
      </c>
      <c r="AU31" s="52">
        <v>235</v>
      </c>
      <c r="AV31" s="52">
        <v>208</v>
      </c>
      <c r="AW31" s="52">
        <v>244</v>
      </c>
      <c r="AX31" s="52">
        <v>202</v>
      </c>
      <c r="AY31" s="52"/>
      <c r="AZ31" s="52"/>
      <c r="BA31" s="54">
        <f t="shared" si="12"/>
        <v>1983</v>
      </c>
      <c r="BB31" s="61">
        <v>0</v>
      </c>
      <c r="BC31" s="61">
        <v>0</v>
      </c>
      <c r="BD31" s="61">
        <v>0</v>
      </c>
      <c r="BE31" s="61">
        <v>0</v>
      </c>
      <c r="BF31" s="61">
        <v>0</v>
      </c>
      <c r="BG31" s="61">
        <v>0</v>
      </c>
      <c r="BH31" s="61">
        <v>0</v>
      </c>
      <c r="BI31" s="61">
        <v>0</v>
      </c>
      <c r="BJ31" s="61">
        <v>0</v>
      </c>
      <c r="BK31" s="61">
        <v>0</v>
      </c>
      <c r="BL31" s="61"/>
      <c r="BM31" s="61"/>
      <c r="BN31" s="56">
        <f t="shared" si="5"/>
        <v>0</v>
      </c>
      <c r="BO31" s="68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1</v>
      </c>
      <c r="BV31" s="41">
        <v>0</v>
      </c>
      <c r="BW31" s="41">
        <v>0</v>
      </c>
      <c r="BX31" s="41">
        <v>0</v>
      </c>
      <c r="BY31" s="41"/>
      <c r="BZ31" s="44"/>
      <c r="CA31" s="64">
        <f>SUM(BO31:BZ31)</f>
        <v>1</v>
      </c>
      <c r="CB31" s="43">
        <v>0</v>
      </c>
      <c r="CC31" s="43">
        <v>0</v>
      </c>
      <c r="CD31" s="43">
        <v>0</v>
      </c>
      <c r="CE31" s="43">
        <v>0</v>
      </c>
      <c r="CF31" s="43">
        <v>0</v>
      </c>
      <c r="CG31" s="43">
        <v>0</v>
      </c>
      <c r="CH31" s="43">
        <v>0</v>
      </c>
      <c r="CI31" s="43">
        <v>0</v>
      </c>
      <c r="CJ31" s="43">
        <v>0</v>
      </c>
      <c r="CK31" s="43">
        <v>0</v>
      </c>
      <c r="CL31" s="43"/>
      <c r="CM31" s="43"/>
      <c r="CN31" s="65">
        <f t="shared" si="37"/>
        <v>0</v>
      </c>
      <c r="CO31" s="530">
        <f t="shared" si="13"/>
        <v>291</v>
      </c>
      <c r="CP31" s="89">
        <f t="shared" si="8"/>
        <v>0</v>
      </c>
      <c r="CQ31" s="531">
        <f t="shared" si="14"/>
        <v>9</v>
      </c>
      <c r="CR31" s="90">
        <f t="shared" si="15"/>
        <v>300</v>
      </c>
      <c r="CS31" s="216">
        <f t="shared" si="16"/>
        <v>1983</v>
      </c>
      <c r="CT31" s="70">
        <f t="shared" si="32"/>
        <v>9.9000000000000005E-2</v>
      </c>
      <c r="CU31" s="70">
        <f t="shared" si="17"/>
        <v>3.6499999999999998E-2</v>
      </c>
      <c r="CV31" s="160">
        <f t="shared" si="18"/>
        <v>9.6500000000000002E-2</v>
      </c>
      <c r="CW31" s="160">
        <f t="shared" si="19"/>
        <v>0.107</v>
      </c>
      <c r="CX31" s="160">
        <f t="shared" si="20"/>
        <v>0.106</v>
      </c>
      <c r="CY31" s="160">
        <f t="shared" si="21"/>
        <v>0.10199999999999999</v>
      </c>
      <c r="CZ31" s="161">
        <f t="shared" si="22"/>
        <v>0.11749999999999999</v>
      </c>
      <c r="DA31" s="161">
        <f t="shared" si="23"/>
        <v>0.104</v>
      </c>
      <c r="DB31" s="70">
        <f t="shared" si="24"/>
        <v>0.122</v>
      </c>
      <c r="DC31" s="70">
        <f t="shared" si="25"/>
        <v>0.10100000000000001</v>
      </c>
      <c r="DD31" s="70">
        <f t="shared" si="26"/>
        <v>0</v>
      </c>
      <c r="DE31" s="70">
        <f t="shared" si="27"/>
        <v>0</v>
      </c>
      <c r="DF31" s="430">
        <f t="shared" si="28"/>
        <v>0.99</v>
      </c>
      <c r="DG31" s="429">
        <v>2000</v>
      </c>
      <c r="DH31" s="437" t="str">
        <f t="shared" si="29"/>
        <v>MUY BUENO</v>
      </c>
      <c r="DI31" s="337">
        <f t="shared" si="33"/>
        <v>172.8</v>
      </c>
      <c r="DJ31" s="418">
        <f t="shared" si="30"/>
        <v>2600</v>
      </c>
      <c r="DK31" s="419">
        <f t="shared" si="31"/>
        <v>3400</v>
      </c>
      <c r="DL31" s="71">
        <v>13</v>
      </c>
      <c r="DM31" s="26">
        <v>10</v>
      </c>
      <c r="DN31" s="27">
        <v>16</v>
      </c>
      <c r="DO31" s="26">
        <v>16</v>
      </c>
      <c r="DP31" s="27">
        <v>45</v>
      </c>
      <c r="DQ31" s="26">
        <v>27</v>
      </c>
      <c r="DR31" s="27">
        <v>55</v>
      </c>
      <c r="DS31" s="26">
        <v>46</v>
      </c>
      <c r="DT31" s="27">
        <v>84</v>
      </c>
      <c r="DU31" s="26">
        <v>59</v>
      </c>
      <c r="DV31" s="27">
        <v>105</v>
      </c>
      <c r="DW31" s="26">
        <v>78</v>
      </c>
      <c r="DX31" s="27">
        <v>120</v>
      </c>
      <c r="DY31" s="26">
        <v>107</v>
      </c>
      <c r="DZ31" s="27">
        <v>135</v>
      </c>
      <c r="EA31" s="26">
        <v>121</v>
      </c>
      <c r="EB31" s="27">
        <v>154</v>
      </c>
      <c r="EC31" s="26">
        <v>131</v>
      </c>
      <c r="ED31" s="27">
        <v>167</v>
      </c>
      <c r="EE31" s="26">
        <v>148</v>
      </c>
      <c r="EF31" s="27"/>
      <c r="EG31" s="26"/>
      <c r="EH31" s="27"/>
      <c r="EI31" s="77"/>
    </row>
    <row r="32" spans="1:139 2401:2402" ht="120" customHeight="1" thickTop="1" x14ac:dyDescent="0.25">
      <c r="A32" s="19">
        <v>23</v>
      </c>
      <c r="B32" s="38" t="s">
        <v>41</v>
      </c>
      <c r="C32" s="38" t="s">
        <v>118</v>
      </c>
      <c r="D32" s="39">
        <f t="shared" si="36"/>
        <v>538</v>
      </c>
      <c r="E32" s="79">
        <v>521</v>
      </c>
      <c r="F32" s="399">
        <v>1</v>
      </c>
      <c r="G32" s="41">
        <v>16</v>
      </c>
      <c r="H32" s="41">
        <v>98</v>
      </c>
      <c r="I32" s="42">
        <v>0</v>
      </c>
      <c r="J32" s="73">
        <f t="shared" si="1"/>
        <v>636</v>
      </c>
      <c r="K32" s="49">
        <v>135</v>
      </c>
      <c r="L32" s="32">
        <v>126</v>
      </c>
      <c r="M32" s="32">
        <v>222</v>
      </c>
      <c r="N32" s="32">
        <v>146</v>
      </c>
      <c r="O32" s="32">
        <v>105</v>
      </c>
      <c r="P32" s="32">
        <v>97</v>
      </c>
      <c r="Q32" s="32">
        <v>130</v>
      </c>
      <c r="R32" s="32">
        <v>169</v>
      </c>
      <c r="S32" s="32">
        <v>172</v>
      </c>
      <c r="T32" s="32">
        <v>152</v>
      </c>
      <c r="U32" s="32"/>
      <c r="V32" s="32"/>
      <c r="W32" s="23">
        <f t="shared" si="9"/>
        <v>1454</v>
      </c>
      <c r="X32" s="22">
        <v>0</v>
      </c>
      <c r="Y32" s="32">
        <v>1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1</v>
      </c>
      <c r="AF32" s="32">
        <v>0</v>
      </c>
      <c r="AG32" s="32">
        <v>0</v>
      </c>
      <c r="AH32" s="32"/>
      <c r="AI32" s="32"/>
      <c r="AJ32" s="24">
        <f t="shared" si="10"/>
        <v>2</v>
      </c>
      <c r="AK32" s="25">
        <f t="shared" si="11"/>
        <v>1456</v>
      </c>
      <c r="AL32" s="35">
        <f t="shared" si="2"/>
        <v>1975</v>
      </c>
      <c r="AM32" s="36">
        <f t="shared" si="3"/>
        <v>0</v>
      </c>
      <c r="AN32" s="37">
        <f t="shared" si="4"/>
        <v>3</v>
      </c>
      <c r="AO32" s="51">
        <v>101</v>
      </c>
      <c r="AP32" s="52">
        <v>50</v>
      </c>
      <c r="AQ32" s="52">
        <v>137</v>
      </c>
      <c r="AR32" s="52">
        <v>149</v>
      </c>
      <c r="AS32" s="52">
        <v>151</v>
      </c>
      <c r="AT32" s="52">
        <v>144</v>
      </c>
      <c r="AU32" s="52">
        <v>136</v>
      </c>
      <c r="AV32" s="52">
        <v>134</v>
      </c>
      <c r="AW32" s="52">
        <v>122</v>
      </c>
      <c r="AX32" s="52">
        <v>215</v>
      </c>
      <c r="AY32" s="52"/>
      <c r="AZ32" s="52"/>
      <c r="BA32" s="54">
        <f t="shared" si="12"/>
        <v>1339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61">
        <v>0</v>
      </c>
      <c r="BL32" s="61"/>
      <c r="BM32" s="61"/>
      <c r="BN32" s="56">
        <f t="shared" si="5"/>
        <v>0</v>
      </c>
      <c r="BO32" s="68">
        <v>0</v>
      </c>
      <c r="BP32" s="41">
        <v>1</v>
      </c>
      <c r="BQ32" s="41">
        <v>0</v>
      </c>
      <c r="BR32" s="41">
        <v>3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/>
      <c r="BZ32" s="44"/>
      <c r="CA32" s="64">
        <f t="shared" si="34"/>
        <v>4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/>
      <c r="CM32" s="41"/>
      <c r="CN32" s="65">
        <f t="shared" si="37"/>
        <v>0</v>
      </c>
      <c r="CO32" s="530">
        <f t="shared" si="13"/>
        <v>632</v>
      </c>
      <c r="CP32" s="89">
        <f t="shared" si="8"/>
        <v>0</v>
      </c>
      <c r="CQ32" s="531">
        <f t="shared" si="14"/>
        <v>3</v>
      </c>
      <c r="CR32" s="90">
        <f t="shared" si="15"/>
        <v>635</v>
      </c>
      <c r="CS32" s="216">
        <f t="shared" si="16"/>
        <v>1339</v>
      </c>
      <c r="CT32" s="70">
        <f t="shared" si="32"/>
        <v>7.2142857142857147E-2</v>
      </c>
      <c r="CU32" s="70">
        <f t="shared" si="17"/>
        <v>3.5714285714285712E-2</v>
      </c>
      <c r="CV32" s="160">
        <f t="shared" si="18"/>
        <v>9.7857142857142851E-2</v>
      </c>
      <c r="CW32" s="160">
        <f t="shared" si="19"/>
        <v>0.10642857142857143</v>
      </c>
      <c r="CX32" s="160">
        <f t="shared" si="20"/>
        <v>0.10785714285714286</v>
      </c>
      <c r="CY32" s="160">
        <f t="shared" si="21"/>
        <v>0.10285714285714286</v>
      </c>
      <c r="CZ32" s="161">
        <f t="shared" si="22"/>
        <v>9.7142857142857142E-2</v>
      </c>
      <c r="DA32" s="161">
        <f t="shared" si="23"/>
        <v>9.571428571428571E-2</v>
      </c>
      <c r="DB32" s="70">
        <f t="shared" si="24"/>
        <v>8.7142857142857147E-2</v>
      </c>
      <c r="DC32" s="70">
        <f t="shared" si="25"/>
        <v>0.15357142857142858</v>
      </c>
      <c r="DD32" s="70">
        <f t="shared" si="26"/>
        <v>0</v>
      </c>
      <c r="DE32" s="70">
        <f t="shared" si="27"/>
        <v>0</v>
      </c>
      <c r="DF32" s="430">
        <f t="shared" si="28"/>
        <v>0.96</v>
      </c>
      <c r="DG32" s="429">
        <v>1400</v>
      </c>
      <c r="DH32" s="437" t="str">
        <f t="shared" si="29"/>
        <v>MUY BUENO</v>
      </c>
      <c r="DI32" s="337">
        <f t="shared" si="33"/>
        <v>120.96000000000001</v>
      </c>
      <c r="DJ32" s="418">
        <f t="shared" si="30"/>
        <v>1820</v>
      </c>
      <c r="DK32" s="419">
        <f t="shared" si="31"/>
        <v>2380</v>
      </c>
      <c r="DL32" s="71">
        <v>51</v>
      </c>
      <c r="DM32" s="26">
        <v>50</v>
      </c>
      <c r="DN32" s="27">
        <v>130</v>
      </c>
      <c r="DO32" s="26">
        <v>63</v>
      </c>
      <c r="DP32" s="27">
        <v>199</v>
      </c>
      <c r="DQ32" s="26">
        <v>97</v>
      </c>
      <c r="DR32" s="27">
        <v>244</v>
      </c>
      <c r="DS32" s="26">
        <v>195</v>
      </c>
      <c r="DT32" s="27">
        <v>282</v>
      </c>
      <c r="DU32" s="26">
        <v>244</v>
      </c>
      <c r="DV32" s="27">
        <v>347</v>
      </c>
      <c r="DW32" s="26">
        <v>267</v>
      </c>
      <c r="DX32" s="27">
        <v>393</v>
      </c>
      <c r="DY32" s="26">
        <v>297</v>
      </c>
      <c r="DZ32" s="27">
        <v>453</v>
      </c>
      <c r="EA32" s="26">
        <v>355</v>
      </c>
      <c r="EB32" s="27">
        <v>511</v>
      </c>
      <c r="EC32" s="26">
        <v>432</v>
      </c>
      <c r="ED32" s="27">
        <v>573</v>
      </c>
      <c r="EE32" s="26">
        <v>444</v>
      </c>
      <c r="EF32" s="27"/>
      <c r="EG32" s="26"/>
      <c r="EH32" s="27"/>
      <c r="EI32" s="77"/>
    </row>
    <row r="33" spans="1:139" s="3" customFormat="1" ht="120" customHeight="1" thickBot="1" x14ac:dyDescent="0.3">
      <c r="A33" s="20">
        <v>24</v>
      </c>
      <c r="B33" s="38" t="s">
        <v>44</v>
      </c>
      <c r="C33" s="38" t="s">
        <v>173</v>
      </c>
      <c r="D33" s="39">
        <f t="shared" si="36"/>
        <v>104</v>
      </c>
      <c r="E33" s="80">
        <v>46</v>
      </c>
      <c r="F33" s="400">
        <v>4</v>
      </c>
      <c r="G33" s="44">
        <v>4</v>
      </c>
      <c r="H33" s="44">
        <v>30</v>
      </c>
      <c r="I33" s="42">
        <v>50</v>
      </c>
      <c r="J33" s="73">
        <f t="shared" si="1"/>
        <v>134</v>
      </c>
      <c r="K33" s="50">
        <v>48</v>
      </c>
      <c r="L33" s="33">
        <v>16</v>
      </c>
      <c r="M33" s="33">
        <v>39</v>
      </c>
      <c r="N33" s="33">
        <v>26</v>
      </c>
      <c r="O33" s="33">
        <v>50</v>
      </c>
      <c r="P33" s="33">
        <v>47</v>
      </c>
      <c r="Q33" s="33">
        <v>51</v>
      </c>
      <c r="R33" s="33">
        <v>71</v>
      </c>
      <c r="S33" s="33">
        <v>33</v>
      </c>
      <c r="T33" s="33">
        <v>55</v>
      </c>
      <c r="U33" s="33"/>
      <c r="V33" s="33"/>
      <c r="W33" s="23">
        <f t="shared" si="9"/>
        <v>436</v>
      </c>
      <c r="X33" s="28">
        <v>1</v>
      </c>
      <c r="Y33" s="33">
        <v>1</v>
      </c>
      <c r="Z33" s="33">
        <v>0</v>
      </c>
      <c r="AA33" s="33">
        <v>0</v>
      </c>
      <c r="AB33" s="33">
        <v>0</v>
      </c>
      <c r="AC33" s="33">
        <v>2</v>
      </c>
      <c r="AD33" s="33">
        <v>3</v>
      </c>
      <c r="AE33" s="33">
        <v>3</v>
      </c>
      <c r="AF33" s="33">
        <v>0</v>
      </c>
      <c r="AG33" s="33">
        <v>0</v>
      </c>
      <c r="AH33" s="33"/>
      <c r="AI33" s="33"/>
      <c r="AJ33" s="24">
        <f t="shared" si="10"/>
        <v>10</v>
      </c>
      <c r="AK33" s="31">
        <f t="shared" si="11"/>
        <v>446</v>
      </c>
      <c r="AL33" s="35">
        <f t="shared" si="2"/>
        <v>532</v>
      </c>
      <c r="AM33" s="36">
        <f t="shared" si="3"/>
        <v>50</v>
      </c>
      <c r="AN33" s="37">
        <f t="shared" si="4"/>
        <v>14</v>
      </c>
      <c r="AO33" s="58">
        <v>25</v>
      </c>
      <c r="AP33" s="53">
        <v>6</v>
      </c>
      <c r="AQ33" s="53">
        <v>25</v>
      </c>
      <c r="AR33" s="53">
        <v>31</v>
      </c>
      <c r="AS33" s="53">
        <v>34</v>
      </c>
      <c r="AT33" s="53">
        <v>36</v>
      </c>
      <c r="AU33" s="52">
        <v>34</v>
      </c>
      <c r="AV33" s="52">
        <v>27</v>
      </c>
      <c r="AW33" s="52">
        <v>47</v>
      </c>
      <c r="AX33" s="52">
        <v>37</v>
      </c>
      <c r="AY33" s="52"/>
      <c r="AZ33" s="52"/>
      <c r="BA33" s="54">
        <f t="shared" si="12"/>
        <v>302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0</v>
      </c>
      <c r="BK33" s="62">
        <v>0</v>
      </c>
      <c r="BL33" s="62"/>
      <c r="BM33" s="62"/>
      <c r="BN33" s="56">
        <f t="shared" si="5"/>
        <v>0</v>
      </c>
      <c r="BO33" s="69">
        <v>0</v>
      </c>
      <c r="BP33" s="44">
        <v>0</v>
      </c>
      <c r="BQ33" s="44">
        <v>0</v>
      </c>
      <c r="BR33" s="44">
        <v>0</v>
      </c>
      <c r="BS33" s="44">
        <v>0</v>
      </c>
      <c r="BT33" s="44">
        <v>0</v>
      </c>
      <c r="BU33" s="44">
        <v>0</v>
      </c>
      <c r="BV33" s="44">
        <v>0</v>
      </c>
      <c r="BW33" s="44">
        <v>0</v>
      </c>
      <c r="BX33" s="44">
        <v>0</v>
      </c>
      <c r="BY33" s="44"/>
      <c r="BZ33" s="44"/>
      <c r="CA33" s="64">
        <f t="shared" si="34"/>
        <v>0</v>
      </c>
      <c r="CB33" s="44">
        <v>0</v>
      </c>
      <c r="CC33" s="44">
        <v>0</v>
      </c>
      <c r="CD33" s="44">
        <v>0</v>
      </c>
      <c r="CE33" s="44">
        <v>0</v>
      </c>
      <c r="CF33" s="44">
        <v>0</v>
      </c>
      <c r="CG33" s="44">
        <v>0</v>
      </c>
      <c r="CH33" s="44">
        <v>0</v>
      </c>
      <c r="CI33" s="44">
        <v>0</v>
      </c>
      <c r="CJ33" s="44">
        <v>0</v>
      </c>
      <c r="CK33" s="44">
        <v>0</v>
      </c>
      <c r="CL33" s="44"/>
      <c r="CM33" s="44"/>
      <c r="CN33" s="65">
        <f t="shared" si="37"/>
        <v>0</v>
      </c>
      <c r="CO33" s="530">
        <f t="shared" si="13"/>
        <v>230</v>
      </c>
      <c r="CP33" s="89">
        <f t="shared" si="8"/>
        <v>50</v>
      </c>
      <c r="CQ33" s="531">
        <f t="shared" si="14"/>
        <v>14</v>
      </c>
      <c r="CR33" s="90">
        <f t="shared" si="15"/>
        <v>244</v>
      </c>
      <c r="CS33" s="216">
        <f t="shared" si="16"/>
        <v>302</v>
      </c>
      <c r="CT33" s="70">
        <f>AO33/DG33</f>
        <v>0.05</v>
      </c>
      <c r="CU33" s="70">
        <f>AP33/DG33</f>
        <v>1.2E-2</v>
      </c>
      <c r="CV33" s="160">
        <f>AQ33/DG33</f>
        <v>0.05</v>
      </c>
      <c r="CW33" s="160">
        <f>AR33/DG33</f>
        <v>6.2E-2</v>
      </c>
      <c r="CX33" s="160">
        <f>AS33/DG33</f>
        <v>6.8000000000000005E-2</v>
      </c>
      <c r="CY33" s="160">
        <f>AT33/DG33</f>
        <v>7.1999999999999995E-2</v>
      </c>
      <c r="CZ33" s="161">
        <f>AU33/DG33</f>
        <v>6.8000000000000005E-2</v>
      </c>
      <c r="DA33" s="161">
        <f>AV33/DG33</f>
        <v>5.3999999999999999E-2</v>
      </c>
      <c r="DB33" s="70">
        <f t="shared" si="24"/>
        <v>9.4E-2</v>
      </c>
      <c r="DC33" s="70">
        <f t="shared" si="25"/>
        <v>7.3999999999999996E-2</v>
      </c>
      <c r="DD33" s="70">
        <f t="shared" si="26"/>
        <v>0</v>
      </c>
      <c r="DE33" s="70">
        <f t="shared" si="27"/>
        <v>0</v>
      </c>
      <c r="DF33" s="430">
        <f t="shared" si="28"/>
        <v>0.6</v>
      </c>
      <c r="DG33" s="429">
        <v>500</v>
      </c>
      <c r="DH33" s="437" t="str">
        <f t="shared" si="29"/>
        <v>BAJO</v>
      </c>
      <c r="DI33" s="337">
        <f t="shared" si="33"/>
        <v>43.2</v>
      </c>
      <c r="DJ33" s="418">
        <f t="shared" si="30"/>
        <v>650</v>
      </c>
      <c r="DK33" s="419">
        <f t="shared" si="31"/>
        <v>850</v>
      </c>
      <c r="DL33" s="72">
        <v>39</v>
      </c>
      <c r="DM33" s="29">
        <v>12</v>
      </c>
      <c r="DN33" s="30">
        <v>72</v>
      </c>
      <c r="DO33" s="29">
        <v>22</v>
      </c>
      <c r="DP33" s="30">
        <v>118</v>
      </c>
      <c r="DQ33" s="29">
        <v>46</v>
      </c>
      <c r="DR33" s="30">
        <v>157</v>
      </c>
      <c r="DS33" s="29">
        <v>65</v>
      </c>
      <c r="DT33" s="30">
        <v>204</v>
      </c>
      <c r="DU33" s="29">
        <v>85</v>
      </c>
      <c r="DV33" s="30">
        <v>243</v>
      </c>
      <c r="DW33" s="29">
        <v>116</v>
      </c>
      <c r="DX33" s="30">
        <v>289</v>
      </c>
      <c r="DY33" s="29">
        <v>146</v>
      </c>
      <c r="DZ33" s="30">
        <v>333</v>
      </c>
      <c r="EA33" s="29">
        <v>172</v>
      </c>
      <c r="EB33" s="30">
        <v>348</v>
      </c>
      <c r="EC33" s="29">
        <v>186</v>
      </c>
      <c r="ED33" s="30">
        <v>401</v>
      </c>
      <c r="EE33" s="29">
        <v>202</v>
      </c>
      <c r="EF33" s="30"/>
      <c r="EG33" s="29"/>
      <c r="EH33" s="30"/>
      <c r="EI33" s="78"/>
    </row>
    <row r="34" spans="1:139" ht="120" customHeight="1" thickTop="1" x14ac:dyDescent="0.25">
      <c r="A34" s="19">
        <v>25</v>
      </c>
      <c r="B34" s="38" t="s">
        <v>42</v>
      </c>
      <c r="C34" s="38" t="s">
        <v>119</v>
      </c>
      <c r="D34" s="39">
        <f t="shared" si="36"/>
        <v>297</v>
      </c>
      <c r="E34" s="79">
        <v>286</v>
      </c>
      <c r="F34" s="399">
        <v>0</v>
      </c>
      <c r="G34" s="41">
        <v>8</v>
      </c>
      <c r="H34" s="41">
        <v>79</v>
      </c>
      <c r="I34" s="42">
        <v>3</v>
      </c>
      <c r="J34" s="73">
        <f t="shared" si="1"/>
        <v>376</v>
      </c>
      <c r="K34" s="49">
        <v>45</v>
      </c>
      <c r="L34" s="32">
        <v>34</v>
      </c>
      <c r="M34" s="32">
        <v>45</v>
      </c>
      <c r="N34" s="32">
        <v>52</v>
      </c>
      <c r="O34" s="32">
        <v>40</v>
      </c>
      <c r="P34" s="32">
        <v>54</v>
      </c>
      <c r="Q34" s="32">
        <v>30</v>
      </c>
      <c r="R34" s="32">
        <v>45</v>
      </c>
      <c r="S34" s="32">
        <v>56</v>
      </c>
      <c r="T34" s="32">
        <v>28</v>
      </c>
      <c r="U34" s="32"/>
      <c r="V34" s="32"/>
      <c r="W34" s="23">
        <f t="shared" si="9"/>
        <v>429</v>
      </c>
      <c r="X34" s="2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/>
      <c r="AI34" s="32"/>
      <c r="AJ34" s="24">
        <f t="shared" si="10"/>
        <v>0</v>
      </c>
      <c r="AK34" s="25">
        <f t="shared" si="11"/>
        <v>429</v>
      </c>
      <c r="AL34" s="35">
        <f t="shared" si="2"/>
        <v>718</v>
      </c>
      <c r="AM34" s="36">
        <f t="shared" si="3"/>
        <v>3</v>
      </c>
      <c r="AN34" s="37">
        <f t="shared" si="4"/>
        <v>0</v>
      </c>
      <c r="AO34" s="51">
        <v>24</v>
      </c>
      <c r="AP34" s="52">
        <v>11</v>
      </c>
      <c r="AQ34" s="52">
        <v>6</v>
      </c>
      <c r="AR34" s="52">
        <v>18</v>
      </c>
      <c r="AS34" s="52">
        <v>37</v>
      </c>
      <c r="AT34" s="52">
        <v>37</v>
      </c>
      <c r="AU34" s="52">
        <v>41</v>
      </c>
      <c r="AV34" s="52">
        <v>39</v>
      </c>
      <c r="AW34" s="52">
        <v>35</v>
      </c>
      <c r="AX34" s="52">
        <v>42</v>
      </c>
      <c r="AY34" s="52"/>
      <c r="AZ34" s="52"/>
      <c r="BA34" s="54">
        <f t="shared" si="12"/>
        <v>290</v>
      </c>
      <c r="BB34" s="61">
        <v>0</v>
      </c>
      <c r="BC34" s="61">
        <v>0</v>
      </c>
      <c r="BD34" s="61">
        <v>0</v>
      </c>
      <c r="BE34" s="61">
        <v>0</v>
      </c>
      <c r="BF34" s="61">
        <v>0</v>
      </c>
      <c r="BG34" s="61">
        <v>0</v>
      </c>
      <c r="BH34" s="61">
        <v>0</v>
      </c>
      <c r="BI34" s="61">
        <v>0</v>
      </c>
      <c r="BJ34" s="61">
        <v>0</v>
      </c>
      <c r="BK34" s="61">
        <v>0</v>
      </c>
      <c r="BL34" s="61"/>
      <c r="BM34" s="61"/>
      <c r="BN34" s="56">
        <f t="shared" si="5"/>
        <v>0</v>
      </c>
      <c r="BO34" s="68">
        <v>0</v>
      </c>
      <c r="BP34" s="41">
        <v>0</v>
      </c>
      <c r="BQ34" s="41">
        <v>0</v>
      </c>
      <c r="BR34" s="41">
        <v>7</v>
      </c>
      <c r="BS34" s="41">
        <v>0</v>
      </c>
      <c r="BT34" s="41">
        <v>1</v>
      </c>
      <c r="BU34" s="41">
        <v>1</v>
      </c>
      <c r="BV34" s="41">
        <v>1</v>
      </c>
      <c r="BW34" s="41">
        <v>1</v>
      </c>
      <c r="BX34" s="41">
        <v>0</v>
      </c>
      <c r="BY34" s="41"/>
      <c r="BZ34" s="44"/>
      <c r="CA34" s="64">
        <f t="shared" si="34"/>
        <v>11</v>
      </c>
      <c r="CB34" s="44">
        <v>0</v>
      </c>
      <c r="CC34" s="44">
        <v>0</v>
      </c>
      <c r="CD34" s="44">
        <v>0</v>
      </c>
      <c r="CE34" s="44">
        <v>0</v>
      </c>
      <c r="CF34" s="44">
        <v>0</v>
      </c>
      <c r="CG34" s="44">
        <v>0</v>
      </c>
      <c r="CH34" s="44">
        <v>0</v>
      </c>
      <c r="CI34" s="44">
        <v>0</v>
      </c>
      <c r="CJ34" s="44">
        <v>0</v>
      </c>
      <c r="CK34" s="44">
        <v>0</v>
      </c>
      <c r="CL34" s="44"/>
      <c r="CM34" s="44"/>
      <c r="CN34" s="65">
        <f t="shared" si="37"/>
        <v>0</v>
      </c>
      <c r="CO34" s="530">
        <f t="shared" si="13"/>
        <v>417</v>
      </c>
      <c r="CP34" s="89">
        <f t="shared" si="8"/>
        <v>3</v>
      </c>
      <c r="CQ34" s="531">
        <f t="shared" si="14"/>
        <v>0</v>
      </c>
      <c r="CR34" s="90">
        <f t="shared" si="15"/>
        <v>417</v>
      </c>
      <c r="CS34" s="216">
        <f t="shared" si="16"/>
        <v>290</v>
      </c>
      <c r="CT34" s="70">
        <f t="shared" si="32"/>
        <v>5.4545454545454543E-2</v>
      </c>
      <c r="CU34" s="70">
        <f t="shared" si="17"/>
        <v>2.5000000000000001E-2</v>
      </c>
      <c r="CV34" s="160">
        <f t="shared" si="18"/>
        <v>1.3636363636363636E-2</v>
      </c>
      <c r="CW34" s="160">
        <f t="shared" si="19"/>
        <v>4.0909090909090909E-2</v>
      </c>
      <c r="CX34" s="160">
        <f t="shared" si="20"/>
        <v>8.4090909090909091E-2</v>
      </c>
      <c r="CY34" s="160">
        <f t="shared" si="21"/>
        <v>8.4090909090909091E-2</v>
      </c>
      <c r="CZ34" s="161">
        <f t="shared" si="22"/>
        <v>9.3181818181818185E-2</v>
      </c>
      <c r="DA34" s="161">
        <f t="shared" si="23"/>
        <v>8.8636363636363638E-2</v>
      </c>
      <c r="DB34" s="70">
        <f t="shared" si="24"/>
        <v>7.9545454545454544E-2</v>
      </c>
      <c r="DC34" s="70">
        <f t="shared" si="25"/>
        <v>9.5454545454545459E-2</v>
      </c>
      <c r="DD34" s="70">
        <f t="shared" si="26"/>
        <v>0</v>
      </c>
      <c r="DE34" s="70">
        <f t="shared" si="27"/>
        <v>0</v>
      </c>
      <c r="DF34" s="430">
        <f t="shared" si="28"/>
        <v>0.66</v>
      </c>
      <c r="DG34" s="429">
        <v>440</v>
      </c>
      <c r="DH34" s="437" t="str">
        <f t="shared" si="29"/>
        <v>BAJO</v>
      </c>
      <c r="DI34" s="337">
        <f t="shared" si="33"/>
        <v>38.016000000000005</v>
      </c>
      <c r="DJ34" s="418">
        <f t="shared" si="30"/>
        <v>572</v>
      </c>
      <c r="DK34" s="419">
        <f t="shared" si="31"/>
        <v>748</v>
      </c>
      <c r="DL34" s="71">
        <v>173</v>
      </c>
      <c r="DM34" s="26">
        <v>26</v>
      </c>
      <c r="DN34" s="27">
        <v>324</v>
      </c>
      <c r="DO34" s="26">
        <v>58</v>
      </c>
      <c r="DP34" s="27">
        <v>502</v>
      </c>
      <c r="DQ34" s="26">
        <v>126</v>
      </c>
      <c r="DR34" s="27">
        <v>652</v>
      </c>
      <c r="DS34" s="26">
        <v>204</v>
      </c>
      <c r="DT34" s="27">
        <v>760</v>
      </c>
      <c r="DU34" s="26">
        <v>282</v>
      </c>
      <c r="DV34" s="27">
        <v>882</v>
      </c>
      <c r="DW34" s="26">
        <v>342</v>
      </c>
      <c r="DX34" s="27">
        <v>992</v>
      </c>
      <c r="DY34" s="26">
        <v>397</v>
      </c>
      <c r="DZ34" s="27">
        <v>1141</v>
      </c>
      <c r="EA34" s="26">
        <v>465</v>
      </c>
      <c r="EB34" s="27">
        <v>1285</v>
      </c>
      <c r="EC34" s="26">
        <v>545</v>
      </c>
      <c r="ED34" s="27">
        <v>1371</v>
      </c>
      <c r="EE34" s="26">
        <v>617</v>
      </c>
      <c r="EF34" s="27"/>
      <c r="EG34" s="26"/>
      <c r="EH34" s="27"/>
      <c r="EI34" s="77"/>
    </row>
    <row r="35" spans="1:139" ht="120" customHeight="1" thickBot="1" x14ac:dyDescent="0.3">
      <c r="A35" s="20">
        <v>26</v>
      </c>
      <c r="B35" s="38" t="s">
        <v>43</v>
      </c>
      <c r="C35" s="38" t="s">
        <v>174</v>
      </c>
      <c r="D35" s="39">
        <f t="shared" si="36"/>
        <v>304</v>
      </c>
      <c r="E35" s="79">
        <v>20</v>
      </c>
      <c r="F35" s="399">
        <v>24</v>
      </c>
      <c r="G35" s="41">
        <v>22</v>
      </c>
      <c r="H35" s="41">
        <v>40</v>
      </c>
      <c r="I35" s="42">
        <v>238</v>
      </c>
      <c r="J35" s="73">
        <f t="shared" si="1"/>
        <v>344</v>
      </c>
      <c r="K35" s="49">
        <v>19</v>
      </c>
      <c r="L35" s="32">
        <v>6</v>
      </c>
      <c r="M35" s="32">
        <v>12</v>
      </c>
      <c r="N35" s="32">
        <v>32</v>
      </c>
      <c r="O35" s="32">
        <v>38</v>
      </c>
      <c r="P35" s="32">
        <v>65</v>
      </c>
      <c r="Q35" s="32">
        <v>39</v>
      </c>
      <c r="R35" s="32">
        <v>30</v>
      </c>
      <c r="S35" s="32">
        <v>50</v>
      </c>
      <c r="T35" s="32">
        <v>30</v>
      </c>
      <c r="U35" s="32"/>
      <c r="V35" s="32"/>
      <c r="W35" s="23">
        <f t="shared" si="9"/>
        <v>321</v>
      </c>
      <c r="X35" s="22">
        <v>0</v>
      </c>
      <c r="Y35" s="32">
        <v>0</v>
      </c>
      <c r="Z35" s="32">
        <v>0</v>
      </c>
      <c r="AA35" s="32">
        <v>0</v>
      </c>
      <c r="AB35" s="32">
        <v>2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/>
      <c r="AI35" s="32"/>
      <c r="AJ35" s="24">
        <f t="shared" si="10"/>
        <v>2</v>
      </c>
      <c r="AK35" s="25">
        <f t="shared" si="11"/>
        <v>323</v>
      </c>
      <c r="AL35" s="35">
        <f t="shared" si="2"/>
        <v>579</v>
      </c>
      <c r="AM35" s="36">
        <f t="shared" si="3"/>
        <v>238</v>
      </c>
      <c r="AN35" s="37">
        <f t="shared" si="4"/>
        <v>26</v>
      </c>
      <c r="AO35" s="51">
        <v>11</v>
      </c>
      <c r="AP35" s="52">
        <v>1</v>
      </c>
      <c r="AQ35" s="52">
        <v>1</v>
      </c>
      <c r="AR35" s="52">
        <v>17</v>
      </c>
      <c r="AS35" s="52">
        <v>25</v>
      </c>
      <c r="AT35" s="52">
        <v>22</v>
      </c>
      <c r="AU35" s="52">
        <v>40</v>
      </c>
      <c r="AV35" s="52">
        <v>9</v>
      </c>
      <c r="AW35" s="52">
        <v>60</v>
      </c>
      <c r="AX35" s="52">
        <v>28</v>
      </c>
      <c r="AY35" s="52"/>
      <c r="AZ35" s="52"/>
      <c r="BA35" s="54">
        <f t="shared" si="12"/>
        <v>214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61">
        <v>0</v>
      </c>
      <c r="BH35" s="61">
        <v>0</v>
      </c>
      <c r="BI35" s="61">
        <v>0</v>
      </c>
      <c r="BJ35" s="61">
        <v>0</v>
      </c>
      <c r="BK35" s="61">
        <v>0</v>
      </c>
      <c r="BL35" s="61"/>
      <c r="BM35" s="61"/>
      <c r="BN35" s="56">
        <f t="shared" si="5"/>
        <v>0</v>
      </c>
      <c r="BO35" s="68">
        <v>1</v>
      </c>
      <c r="BP35" s="41">
        <v>0</v>
      </c>
      <c r="BQ35" s="41">
        <v>1</v>
      </c>
      <c r="BR35" s="41">
        <v>1</v>
      </c>
      <c r="BS35" s="41">
        <v>0</v>
      </c>
      <c r="BT35" s="41">
        <v>1</v>
      </c>
      <c r="BU35" s="41">
        <v>1</v>
      </c>
      <c r="BV35" s="41">
        <v>0</v>
      </c>
      <c r="BW35" s="41">
        <v>0</v>
      </c>
      <c r="BX35" s="41">
        <v>2</v>
      </c>
      <c r="BY35" s="41"/>
      <c r="BZ35" s="44"/>
      <c r="CA35" s="64">
        <f t="shared" si="34"/>
        <v>7</v>
      </c>
      <c r="CB35" s="41">
        <v>3</v>
      </c>
      <c r="CC35" s="41">
        <v>0</v>
      </c>
      <c r="CD35" s="41">
        <v>0</v>
      </c>
      <c r="CE35" s="41">
        <v>0</v>
      </c>
      <c r="CF35" s="41">
        <v>0</v>
      </c>
      <c r="CG35" s="41">
        <v>9</v>
      </c>
      <c r="CH35" s="41">
        <v>9</v>
      </c>
      <c r="CI35" s="41">
        <v>0</v>
      </c>
      <c r="CJ35" s="41">
        <v>0</v>
      </c>
      <c r="CK35" s="41">
        <v>5</v>
      </c>
      <c r="CL35" s="41"/>
      <c r="CM35" s="41"/>
      <c r="CN35" s="65">
        <f t="shared" si="37"/>
        <v>26</v>
      </c>
      <c r="CO35" s="530">
        <f>AL35-BA35-CA35</f>
        <v>358</v>
      </c>
      <c r="CP35" s="89">
        <f t="shared" si="8"/>
        <v>238</v>
      </c>
      <c r="CQ35" s="531">
        <f t="shared" si="14"/>
        <v>0</v>
      </c>
      <c r="CR35" s="90">
        <f t="shared" si="15"/>
        <v>358</v>
      </c>
      <c r="CS35" s="216">
        <f t="shared" si="16"/>
        <v>214</v>
      </c>
      <c r="CT35" s="70">
        <f t="shared" si="32"/>
        <v>2.5000000000000001E-2</v>
      </c>
      <c r="CU35" s="70">
        <f t="shared" si="17"/>
        <v>2.2727272727272726E-3</v>
      </c>
      <c r="CV35" s="160">
        <f t="shared" si="18"/>
        <v>2.2727272727272726E-3</v>
      </c>
      <c r="CW35" s="160">
        <f t="shared" si="19"/>
        <v>3.8636363636363635E-2</v>
      </c>
      <c r="CX35" s="160">
        <f t="shared" si="20"/>
        <v>5.6818181818181816E-2</v>
      </c>
      <c r="CY35" s="160">
        <f t="shared" si="21"/>
        <v>0.05</v>
      </c>
      <c r="CZ35" s="161">
        <f t="shared" si="22"/>
        <v>9.0909090909090912E-2</v>
      </c>
      <c r="DA35" s="161">
        <f t="shared" si="23"/>
        <v>2.0454545454545454E-2</v>
      </c>
      <c r="DB35" s="70">
        <f t="shared" si="24"/>
        <v>0.13636363636363635</v>
      </c>
      <c r="DC35" s="70">
        <f t="shared" si="25"/>
        <v>6.363636363636363E-2</v>
      </c>
      <c r="DD35" s="70">
        <f t="shared" si="26"/>
        <v>0</v>
      </c>
      <c r="DE35" s="70">
        <f t="shared" si="27"/>
        <v>0</v>
      </c>
      <c r="DF35" s="430">
        <f t="shared" si="28"/>
        <v>0.49</v>
      </c>
      <c r="DG35" s="429">
        <v>440</v>
      </c>
      <c r="DH35" s="437" t="str">
        <f t="shared" si="29"/>
        <v>BAJO</v>
      </c>
      <c r="DI35" s="337">
        <f t="shared" si="33"/>
        <v>38.016000000000005</v>
      </c>
      <c r="DJ35" s="418">
        <f t="shared" si="30"/>
        <v>572</v>
      </c>
      <c r="DK35" s="419">
        <f t="shared" si="31"/>
        <v>748</v>
      </c>
      <c r="DL35" s="71">
        <v>29</v>
      </c>
      <c r="DM35" s="26">
        <v>1</v>
      </c>
      <c r="DN35" s="27">
        <v>40</v>
      </c>
      <c r="DO35" s="26">
        <v>1</v>
      </c>
      <c r="DP35" s="27">
        <v>59</v>
      </c>
      <c r="DQ35" s="26">
        <v>1</v>
      </c>
      <c r="DR35" s="27">
        <v>129</v>
      </c>
      <c r="DS35" s="26">
        <v>5</v>
      </c>
      <c r="DT35" s="27">
        <v>206</v>
      </c>
      <c r="DU35" s="26">
        <v>19</v>
      </c>
      <c r="DV35" s="27">
        <v>278</v>
      </c>
      <c r="DW35" s="26">
        <v>44</v>
      </c>
      <c r="DX35" s="27">
        <v>344</v>
      </c>
      <c r="DY35" s="26">
        <v>80</v>
      </c>
      <c r="DZ35" s="27">
        <v>441</v>
      </c>
      <c r="EA35" s="26">
        <v>103</v>
      </c>
      <c r="EB35" s="27">
        <v>523</v>
      </c>
      <c r="EC35" s="26">
        <v>170</v>
      </c>
      <c r="ED35" s="27">
        <v>587</v>
      </c>
      <c r="EE35" s="26">
        <v>188</v>
      </c>
      <c r="EF35" s="27"/>
      <c r="EG35" s="26"/>
      <c r="EH35" s="27"/>
      <c r="EI35" s="77"/>
    </row>
    <row r="36" spans="1:139" ht="120" customHeight="1" thickTop="1" x14ac:dyDescent="0.25">
      <c r="A36" s="19">
        <v>27</v>
      </c>
      <c r="B36" s="38" t="s">
        <v>163</v>
      </c>
      <c r="C36" s="38" t="s">
        <v>120</v>
      </c>
      <c r="D36" s="39">
        <f t="shared" si="36"/>
        <v>33</v>
      </c>
      <c r="E36" s="79">
        <v>30</v>
      </c>
      <c r="F36" s="399">
        <v>2</v>
      </c>
      <c r="G36" s="41">
        <v>1</v>
      </c>
      <c r="H36" s="41">
        <v>12</v>
      </c>
      <c r="I36" s="42">
        <v>0</v>
      </c>
      <c r="J36" s="73">
        <f t="shared" si="1"/>
        <v>45</v>
      </c>
      <c r="K36" s="49">
        <v>5</v>
      </c>
      <c r="L36" s="32">
        <v>7</v>
      </c>
      <c r="M36" s="32">
        <v>8</v>
      </c>
      <c r="N36" s="32">
        <v>19</v>
      </c>
      <c r="O36" s="32">
        <v>20</v>
      </c>
      <c r="P36" s="32">
        <v>14</v>
      </c>
      <c r="Q36" s="32">
        <v>18</v>
      </c>
      <c r="R36" s="32">
        <v>16</v>
      </c>
      <c r="S36" s="32">
        <v>14</v>
      </c>
      <c r="T36" s="32">
        <v>13</v>
      </c>
      <c r="U36" s="32"/>
      <c r="V36" s="32"/>
      <c r="W36" s="23">
        <f t="shared" si="9"/>
        <v>134</v>
      </c>
      <c r="X36" s="2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/>
      <c r="AI36" s="32"/>
      <c r="AJ36" s="24">
        <f t="shared" si="10"/>
        <v>0</v>
      </c>
      <c r="AK36" s="25">
        <f t="shared" si="11"/>
        <v>134</v>
      </c>
      <c r="AL36" s="35">
        <f t="shared" si="2"/>
        <v>164</v>
      </c>
      <c r="AM36" s="36">
        <f t="shared" si="3"/>
        <v>0</v>
      </c>
      <c r="AN36" s="37">
        <f t="shared" si="4"/>
        <v>2</v>
      </c>
      <c r="AO36" s="51">
        <v>3</v>
      </c>
      <c r="AP36" s="52">
        <v>2</v>
      </c>
      <c r="AQ36" s="52">
        <v>19</v>
      </c>
      <c r="AR36" s="52">
        <v>11</v>
      </c>
      <c r="AS36" s="52">
        <v>11</v>
      </c>
      <c r="AT36" s="52">
        <v>11</v>
      </c>
      <c r="AU36" s="52">
        <v>14</v>
      </c>
      <c r="AV36" s="52">
        <v>4</v>
      </c>
      <c r="AW36" s="52">
        <v>12</v>
      </c>
      <c r="AX36" s="52">
        <v>8</v>
      </c>
      <c r="AY36" s="52"/>
      <c r="AZ36" s="52"/>
      <c r="BA36" s="54">
        <f t="shared" si="12"/>
        <v>95</v>
      </c>
      <c r="BB36" s="61">
        <v>0</v>
      </c>
      <c r="BC36" s="61">
        <v>0</v>
      </c>
      <c r="BD36" s="61">
        <v>0</v>
      </c>
      <c r="BE36" s="61">
        <v>0</v>
      </c>
      <c r="BF36" s="61">
        <v>0</v>
      </c>
      <c r="BG36" s="61">
        <v>0</v>
      </c>
      <c r="BH36" s="61">
        <v>0</v>
      </c>
      <c r="BI36" s="61">
        <v>0</v>
      </c>
      <c r="BJ36" s="61">
        <v>0</v>
      </c>
      <c r="BK36" s="61">
        <v>0</v>
      </c>
      <c r="BL36" s="61"/>
      <c r="BM36" s="61"/>
      <c r="BN36" s="56">
        <f t="shared" si="5"/>
        <v>0</v>
      </c>
      <c r="BO36" s="68">
        <v>0</v>
      </c>
      <c r="BP36" s="41">
        <v>0</v>
      </c>
      <c r="BQ36" s="41">
        <v>0</v>
      </c>
      <c r="BR36" s="41">
        <v>0</v>
      </c>
      <c r="BS36" s="41">
        <v>2</v>
      </c>
      <c r="BT36" s="41">
        <v>5</v>
      </c>
      <c r="BU36" s="41">
        <v>0</v>
      </c>
      <c r="BV36" s="41">
        <v>3</v>
      </c>
      <c r="BW36" s="41">
        <v>2</v>
      </c>
      <c r="BX36" s="41">
        <v>0</v>
      </c>
      <c r="BY36" s="41"/>
      <c r="BZ36" s="44"/>
      <c r="CA36" s="64">
        <f t="shared" si="34"/>
        <v>12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/>
      <c r="CM36" s="41"/>
      <c r="CN36" s="65">
        <f t="shared" si="37"/>
        <v>0</v>
      </c>
      <c r="CO36" s="530">
        <f t="shared" si="13"/>
        <v>57</v>
      </c>
      <c r="CP36" s="89">
        <f t="shared" si="8"/>
        <v>0</v>
      </c>
      <c r="CQ36" s="531">
        <f t="shared" si="14"/>
        <v>2</v>
      </c>
      <c r="CR36" s="90">
        <f t="shared" si="15"/>
        <v>59</v>
      </c>
      <c r="CS36" s="216">
        <f t="shared" si="16"/>
        <v>95</v>
      </c>
      <c r="CT36" s="70">
        <f t="shared" si="32"/>
        <v>4.5454545454545456E-2</v>
      </c>
      <c r="CU36" s="70">
        <f t="shared" si="17"/>
        <v>3.0303030303030304E-2</v>
      </c>
      <c r="CV36" s="160">
        <f t="shared" si="18"/>
        <v>0.2878787878787879</v>
      </c>
      <c r="CW36" s="160">
        <f t="shared" si="19"/>
        <v>0.16666666666666666</v>
      </c>
      <c r="CX36" s="160">
        <f t="shared" si="20"/>
        <v>0.16666666666666666</v>
      </c>
      <c r="CY36" s="160">
        <f t="shared" si="21"/>
        <v>0.16666666666666666</v>
      </c>
      <c r="CZ36" s="161">
        <f t="shared" si="22"/>
        <v>0.21212121212121213</v>
      </c>
      <c r="DA36" s="161">
        <f t="shared" si="23"/>
        <v>6.0606060606060608E-2</v>
      </c>
      <c r="DB36" s="70">
        <f t="shared" si="24"/>
        <v>0.18181818181818182</v>
      </c>
      <c r="DC36" s="70">
        <f t="shared" si="25"/>
        <v>0.12121212121212122</v>
      </c>
      <c r="DD36" s="70">
        <f t="shared" si="26"/>
        <v>0</v>
      </c>
      <c r="DE36" s="70">
        <f t="shared" si="27"/>
        <v>0</v>
      </c>
      <c r="DF36" s="430">
        <f t="shared" si="28"/>
        <v>1.44</v>
      </c>
      <c r="DG36" s="429">
        <v>66</v>
      </c>
      <c r="DH36" s="437" t="str">
        <f t="shared" si="29"/>
        <v>MUY BUENO</v>
      </c>
      <c r="DI36" s="337">
        <f t="shared" si="33"/>
        <v>5.7023999999999999</v>
      </c>
      <c r="DJ36" s="418">
        <f t="shared" si="30"/>
        <v>85.8</v>
      </c>
      <c r="DK36" s="419">
        <f t="shared" si="31"/>
        <v>112.2</v>
      </c>
      <c r="DL36" s="71">
        <v>24</v>
      </c>
      <c r="DM36" s="26">
        <v>11</v>
      </c>
      <c r="DN36" s="27">
        <v>53</v>
      </c>
      <c r="DO36" s="26">
        <v>14</v>
      </c>
      <c r="DP36" s="27">
        <v>92</v>
      </c>
      <c r="DQ36" s="26">
        <v>38</v>
      </c>
      <c r="DR36" s="27">
        <v>143</v>
      </c>
      <c r="DS36" s="26">
        <v>55</v>
      </c>
      <c r="DT36" s="27">
        <v>194</v>
      </c>
      <c r="DU36" s="26">
        <v>76</v>
      </c>
      <c r="DV36" s="27">
        <v>235</v>
      </c>
      <c r="DW36" s="26">
        <v>93</v>
      </c>
      <c r="DX36" s="27">
        <v>292</v>
      </c>
      <c r="DY36" s="26">
        <v>109</v>
      </c>
      <c r="DZ36" s="27">
        <v>350</v>
      </c>
      <c r="EA36" s="26">
        <v>118</v>
      </c>
      <c r="EB36" s="27">
        <v>406</v>
      </c>
      <c r="EC36" s="26">
        <v>133</v>
      </c>
      <c r="ED36" s="27">
        <v>437</v>
      </c>
      <c r="EE36" s="26">
        <v>155</v>
      </c>
      <c r="EF36" s="27"/>
      <c r="EG36" s="26"/>
      <c r="EH36" s="27"/>
      <c r="EI36" s="77"/>
    </row>
    <row r="37" spans="1:139" ht="120" customHeight="1" thickBot="1" x14ac:dyDescent="0.3">
      <c r="A37" s="20">
        <v>28</v>
      </c>
      <c r="B37" s="38" t="s">
        <v>45</v>
      </c>
      <c r="C37" s="38" t="s">
        <v>121</v>
      </c>
      <c r="D37" s="39">
        <f t="shared" si="36"/>
        <v>864</v>
      </c>
      <c r="E37" s="79">
        <v>428</v>
      </c>
      <c r="F37" s="399">
        <v>326</v>
      </c>
      <c r="G37" s="41">
        <v>110</v>
      </c>
      <c r="H37" s="41">
        <v>96</v>
      </c>
      <c r="I37" s="42">
        <v>0</v>
      </c>
      <c r="J37" s="73">
        <f t="shared" si="1"/>
        <v>960</v>
      </c>
      <c r="K37" s="49">
        <v>31</v>
      </c>
      <c r="L37" s="32">
        <v>44</v>
      </c>
      <c r="M37" s="32">
        <v>71</v>
      </c>
      <c r="N37" s="32">
        <v>36</v>
      </c>
      <c r="O37" s="32">
        <v>49</v>
      </c>
      <c r="P37" s="32">
        <v>75</v>
      </c>
      <c r="Q37" s="32">
        <v>45</v>
      </c>
      <c r="R37" s="32">
        <v>42</v>
      </c>
      <c r="S37" s="32">
        <v>70</v>
      </c>
      <c r="T37" s="32">
        <v>59</v>
      </c>
      <c r="U37" s="32"/>
      <c r="V37" s="32"/>
      <c r="W37" s="23">
        <f t="shared" ref="W37:W42" si="38">SUM(K37:V37)</f>
        <v>522</v>
      </c>
      <c r="X37" s="22">
        <v>32</v>
      </c>
      <c r="Y37" s="32">
        <v>10</v>
      </c>
      <c r="Z37" s="32">
        <v>163</v>
      </c>
      <c r="AA37" s="32">
        <v>31</v>
      </c>
      <c r="AB37" s="32">
        <v>14</v>
      </c>
      <c r="AC37" s="32">
        <v>21</v>
      </c>
      <c r="AD37" s="32">
        <v>26</v>
      </c>
      <c r="AE37" s="32">
        <v>21</v>
      </c>
      <c r="AF37" s="32">
        <v>23</v>
      </c>
      <c r="AG37" s="32">
        <v>28</v>
      </c>
      <c r="AH37" s="32"/>
      <c r="AI37" s="32"/>
      <c r="AJ37" s="24">
        <f t="shared" ref="AJ37:AJ42" si="39">SUM(X37:AI37)</f>
        <v>369</v>
      </c>
      <c r="AK37" s="25">
        <f t="shared" si="11"/>
        <v>891</v>
      </c>
      <c r="AL37" s="35">
        <f t="shared" si="2"/>
        <v>950</v>
      </c>
      <c r="AM37" s="36">
        <f t="shared" si="3"/>
        <v>0</v>
      </c>
      <c r="AN37" s="37">
        <f t="shared" si="4"/>
        <v>695</v>
      </c>
      <c r="AO37" s="51">
        <v>51</v>
      </c>
      <c r="AP37" s="52">
        <v>22</v>
      </c>
      <c r="AQ37" s="52">
        <v>64</v>
      </c>
      <c r="AR37" s="52">
        <v>60</v>
      </c>
      <c r="AS37" s="52">
        <v>49</v>
      </c>
      <c r="AT37" s="52">
        <v>81</v>
      </c>
      <c r="AU37" s="52">
        <v>65</v>
      </c>
      <c r="AV37" s="52">
        <v>38</v>
      </c>
      <c r="AW37" s="52">
        <v>71</v>
      </c>
      <c r="AX37" s="52">
        <v>50</v>
      </c>
      <c r="AY37" s="52"/>
      <c r="AZ37" s="52"/>
      <c r="BA37" s="54">
        <f t="shared" ref="BA37:BA42" si="40">SUM(AO37:AZ37)</f>
        <v>551</v>
      </c>
      <c r="BB37" s="61">
        <v>1</v>
      </c>
      <c r="BC37" s="61">
        <v>1</v>
      </c>
      <c r="BD37" s="61">
        <v>8</v>
      </c>
      <c r="BE37" s="61">
        <v>2</v>
      </c>
      <c r="BF37" s="61">
        <v>5</v>
      </c>
      <c r="BG37" s="61">
        <v>10</v>
      </c>
      <c r="BH37" s="61">
        <v>4</v>
      </c>
      <c r="BI37" s="61">
        <v>3</v>
      </c>
      <c r="BJ37" s="61">
        <v>7</v>
      </c>
      <c r="BK37" s="61">
        <v>20</v>
      </c>
      <c r="BL37" s="61"/>
      <c r="BM37" s="61"/>
      <c r="BN37" s="56">
        <f t="shared" si="5"/>
        <v>61</v>
      </c>
      <c r="BO37" s="68">
        <v>0</v>
      </c>
      <c r="BP37" s="41">
        <v>0</v>
      </c>
      <c r="BQ37" s="41">
        <v>2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109</v>
      </c>
      <c r="BX37" s="41">
        <v>0</v>
      </c>
      <c r="BY37" s="41"/>
      <c r="BZ37" s="44"/>
      <c r="CA37" s="64">
        <f t="shared" si="34"/>
        <v>111</v>
      </c>
      <c r="CB37" s="41">
        <v>0</v>
      </c>
      <c r="CC37" s="41">
        <v>3</v>
      </c>
      <c r="CD37" s="41">
        <v>0</v>
      </c>
      <c r="CE37" s="41">
        <v>28</v>
      </c>
      <c r="CF37" s="41">
        <v>25</v>
      </c>
      <c r="CG37" s="41">
        <v>0</v>
      </c>
      <c r="CH37" s="41">
        <v>0</v>
      </c>
      <c r="CI37" s="41">
        <v>0</v>
      </c>
      <c r="CJ37" s="41">
        <v>1</v>
      </c>
      <c r="CK37" s="41">
        <v>43</v>
      </c>
      <c r="CL37" s="41"/>
      <c r="CM37" s="41"/>
      <c r="CN37" s="65">
        <f t="shared" si="37"/>
        <v>100</v>
      </c>
      <c r="CO37" s="531">
        <f t="shared" si="13"/>
        <v>288</v>
      </c>
      <c r="CP37" s="89">
        <f t="shared" si="8"/>
        <v>0</v>
      </c>
      <c r="CQ37" s="531">
        <f t="shared" si="14"/>
        <v>534</v>
      </c>
      <c r="CR37" s="90">
        <f t="shared" si="15"/>
        <v>822</v>
      </c>
      <c r="CS37" s="216">
        <f t="shared" si="16"/>
        <v>551</v>
      </c>
      <c r="CT37" s="70">
        <f t="shared" si="32"/>
        <v>8.5000000000000006E-2</v>
      </c>
      <c r="CU37" s="70">
        <f t="shared" si="17"/>
        <v>3.6666666666666667E-2</v>
      </c>
      <c r="CV37" s="160">
        <f t="shared" si="18"/>
        <v>0.10666666666666667</v>
      </c>
      <c r="CW37" s="160">
        <f t="shared" si="19"/>
        <v>0.1</v>
      </c>
      <c r="CX37" s="160">
        <f t="shared" si="20"/>
        <v>8.1666666666666665E-2</v>
      </c>
      <c r="CY37" s="160">
        <f t="shared" si="21"/>
        <v>0.13500000000000001</v>
      </c>
      <c r="CZ37" s="161">
        <f t="shared" si="22"/>
        <v>0.10833333333333334</v>
      </c>
      <c r="DA37" s="161">
        <f t="shared" si="23"/>
        <v>6.3333333333333339E-2</v>
      </c>
      <c r="DB37" s="70">
        <f t="shared" si="24"/>
        <v>0.11833333333333333</v>
      </c>
      <c r="DC37" s="70">
        <f t="shared" si="25"/>
        <v>8.3333333333333329E-2</v>
      </c>
      <c r="DD37" s="70">
        <f t="shared" si="26"/>
        <v>0</v>
      </c>
      <c r="DE37" s="70">
        <f t="shared" si="27"/>
        <v>0</v>
      </c>
      <c r="DF37" s="430">
        <f t="shared" si="28"/>
        <v>0.92</v>
      </c>
      <c r="DG37" s="429">
        <v>600</v>
      </c>
      <c r="DH37" s="437" t="str">
        <f t="shared" si="29"/>
        <v>MUY BUENO</v>
      </c>
      <c r="DI37" s="337">
        <f t="shared" si="33"/>
        <v>51.84</v>
      </c>
      <c r="DJ37" s="418">
        <f t="shared" si="30"/>
        <v>780</v>
      </c>
      <c r="DK37" s="419">
        <f t="shared" si="31"/>
        <v>1020</v>
      </c>
      <c r="DL37" s="71"/>
      <c r="DM37" s="26"/>
      <c r="DN37" s="27"/>
      <c r="DO37" s="26"/>
      <c r="DP37" s="27"/>
      <c r="DQ37" s="26"/>
      <c r="DR37" s="27"/>
      <c r="DS37" s="26"/>
      <c r="DT37" s="27"/>
      <c r="DU37" s="26"/>
      <c r="DV37" s="27"/>
      <c r="DW37" s="26"/>
      <c r="DX37" s="27"/>
      <c r="DY37" s="26"/>
      <c r="DZ37" s="27"/>
      <c r="EA37" s="26"/>
      <c r="EB37" s="27"/>
      <c r="EC37" s="26"/>
      <c r="ED37" s="27"/>
      <c r="EE37" s="26"/>
      <c r="EF37" s="27"/>
      <c r="EG37" s="26"/>
      <c r="EH37" s="27"/>
      <c r="EI37" s="77"/>
    </row>
    <row r="38" spans="1:139" ht="120" customHeight="1" thickTop="1" x14ac:dyDescent="0.25">
      <c r="A38" s="19">
        <v>29</v>
      </c>
      <c r="B38" s="38" t="s">
        <v>46</v>
      </c>
      <c r="C38" s="38" t="s">
        <v>122</v>
      </c>
      <c r="D38" s="39">
        <f t="shared" si="36"/>
        <v>1099</v>
      </c>
      <c r="E38" s="79">
        <v>655</v>
      </c>
      <c r="F38" s="399">
        <v>350</v>
      </c>
      <c r="G38" s="41">
        <v>94</v>
      </c>
      <c r="H38" s="41">
        <v>80</v>
      </c>
      <c r="I38" s="42">
        <v>0</v>
      </c>
      <c r="J38" s="73">
        <f t="shared" si="1"/>
        <v>1179</v>
      </c>
      <c r="K38" s="49">
        <v>34</v>
      </c>
      <c r="L38" s="32">
        <v>24</v>
      </c>
      <c r="M38" s="32">
        <v>83</v>
      </c>
      <c r="N38" s="32">
        <v>26</v>
      </c>
      <c r="O38" s="32">
        <v>67</v>
      </c>
      <c r="P38" s="32">
        <v>57</v>
      </c>
      <c r="Q38" s="32">
        <v>35</v>
      </c>
      <c r="R38" s="32">
        <v>83</v>
      </c>
      <c r="S38" s="32">
        <v>56</v>
      </c>
      <c r="T38" s="32">
        <v>47</v>
      </c>
      <c r="U38" s="32"/>
      <c r="V38" s="32"/>
      <c r="W38" s="23">
        <f t="shared" si="38"/>
        <v>512</v>
      </c>
      <c r="X38" s="22">
        <v>37</v>
      </c>
      <c r="Y38" s="32">
        <v>9</v>
      </c>
      <c r="Z38" s="32">
        <v>137</v>
      </c>
      <c r="AA38" s="32">
        <v>10</v>
      </c>
      <c r="AB38" s="32">
        <v>10</v>
      </c>
      <c r="AC38" s="32">
        <v>25</v>
      </c>
      <c r="AD38" s="32">
        <v>17</v>
      </c>
      <c r="AE38" s="32">
        <v>25</v>
      </c>
      <c r="AF38" s="32">
        <v>22</v>
      </c>
      <c r="AG38" s="32">
        <v>40</v>
      </c>
      <c r="AH38" s="32"/>
      <c r="AI38" s="32"/>
      <c r="AJ38" s="24">
        <f t="shared" si="39"/>
        <v>332</v>
      </c>
      <c r="AK38" s="25">
        <f t="shared" si="11"/>
        <v>844</v>
      </c>
      <c r="AL38" s="35">
        <f t="shared" si="2"/>
        <v>1167</v>
      </c>
      <c r="AM38" s="36">
        <f t="shared" si="3"/>
        <v>0</v>
      </c>
      <c r="AN38" s="37">
        <f t="shared" si="4"/>
        <v>682</v>
      </c>
      <c r="AO38" s="51">
        <v>59</v>
      </c>
      <c r="AP38" s="52">
        <v>40</v>
      </c>
      <c r="AQ38" s="52">
        <v>62</v>
      </c>
      <c r="AR38" s="52">
        <v>65</v>
      </c>
      <c r="AS38" s="52">
        <v>64</v>
      </c>
      <c r="AT38" s="52">
        <v>68</v>
      </c>
      <c r="AU38" s="52">
        <v>61</v>
      </c>
      <c r="AV38" s="52">
        <v>65</v>
      </c>
      <c r="AW38" s="52">
        <v>62</v>
      </c>
      <c r="AX38" s="52">
        <v>49</v>
      </c>
      <c r="AY38" s="52"/>
      <c r="AZ38" s="52"/>
      <c r="BA38" s="54">
        <f t="shared" si="40"/>
        <v>595</v>
      </c>
      <c r="BB38" s="61">
        <v>3</v>
      </c>
      <c r="BC38" s="61">
        <v>0</v>
      </c>
      <c r="BD38" s="61">
        <v>3</v>
      </c>
      <c r="BE38" s="61">
        <v>1</v>
      </c>
      <c r="BF38" s="61">
        <v>6</v>
      </c>
      <c r="BG38" s="61">
        <v>2</v>
      </c>
      <c r="BH38" s="61">
        <v>8</v>
      </c>
      <c r="BI38" s="61">
        <v>2</v>
      </c>
      <c r="BJ38" s="61">
        <v>7</v>
      </c>
      <c r="BK38" s="61">
        <v>34</v>
      </c>
      <c r="BL38" s="61"/>
      <c r="BM38" s="61"/>
      <c r="BN38" s="56">
        <f t="shared" si="5"/>
        <v>66</v>
      </c>
      <c r="BO38" s="68">
        <v>0</v>
      </c>
      <c r="BP38" s="41">
        <v>0</v>
      </c>
      <c r="BQ38" s="41">
        <v>0</v>
      </c>
      <c r="BR38" s="41">
        <v>2</v>
      </c>
      <c r="BS38" s="41">
        <v>0</v>
      </c>
      <c r="BT38" s="41">
        <v>0</v>
      </c>
      <c r="BU38" s="41">
        <v>1</v>
      </c>
      <c r="BV38" s="41">
        <v>0</v>
      </c>
      <c r="BW38" s="41">
        <v>256</v>
      </c>
      <c r="BX38" s="41">
        <v>0</v>
      </c>
      <c r="BY38" s="41"/>
      <c r="BZ38" s="44"/>
      <c r="CA38" s="64">
        <f t="shared" si="34"/>
        <v>259</v>
      </c>
      <c r="CB38" s="41">
        <v>0</v>
      </c>
      <c r="CC38" s="41">
        <v>7</v>
      </c>
      <c r="CD38" s="41">
        <v>1</v>
      </c>
      <c r="CE38" s="41">
        <v>38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66</v>
      </c>
      <c r="CL38" s="41"/>
      <c r="CM38" s="41"/>
      <c r="CN38" s="65">
        <f t="shared" si="37"/>
        <v>112</v>
      </c>
      <c r="CO38" s="531">
        <f t="shared" si="13"/>
        <v>313</v>
      </c>
      <c r="CP38" s="89">
        <f t="shared" si="8"/>
        <v>0</v>
      </c>
      <c r="CQ38" s="531">
        <f t="shared" si="14"/>
        <v>504</v>
      </c>
      <c r="CR38" s="90">
        <f t="shared" si="15"/>
        <v>817</v>
      </c>
      <c r="CS38" s="216">
        <f t="shared" si="16"/>
        <v>595</v>
      </c>
      <c r="CT38" s="70">
        <f t="shared" si="32"/>
        <v>9.8333333333333328E-2</v>
      </c>
      <c r="CU38" s="70">
        <f t="shared" si="17"/>
        <v>6.6666666666666666E-2</v>
      </c>
      <c r="CV38" s="160">
        <f t="shared" si="18"/>
        <v>0.10333333333333333</v>
      </c>
      <c r="CW38" s="160">
        <f t="shared" si="19"/>
        <v>0.10833333333333334</v>
      </c>
      <c r="CX38" s="160">
        <f t="shared" si="20"/>
        <v>0.10666666666666667</v>
      </c>
      <c r="CY38" s="160">
        <f t="shared" si="21"/>
        <v>0.11333333333333333</v>
      </c>
      <c r="CZ38" s="161">
        <f t="shared" si="22"/>
        <v>0.10166666666666667</v>
      </c>
      <c r="DA38" s="161">
        <f t="shared" si="23"/>
        <v>0.10833333333333334</v>
      </c>
      <c r="DB38" s="70">
        <f t="shared" si="24"/>
        <v>0.10333333333333333</v>
      </c>
      <c r="DC38" s="70">
        <f t="shared" si="25"/>
        <v>8.1666666666666665E-2</v>
      </c>
      <c r="DD38" s="70">
        <f t="shared" si="26"/>
        <v>0</v>
      </c>
      <c r="DE38" s="70">
        <f t="shared" si="27"/>
        <v>0</v>
      </c>
      <c r="DF38" s="430">
        <f t="shared" si="28"/>
        <v>0.99</v>
      </c>
      <c r="DG38" s="429">
        <v>600</v>
      </c>
      <c r="DH38" s="437" t="str">
        <f t="shared" si="29"/>
        <v>MUY BUENO</v>
      </c>
      <c r="DI38" s="337">
        <f t="shared" si="33"/>
        <v>51.84</v>
      </c>
      <c r="DJ38" s="418">
        <f t="shared" si="30"/>
        <v>780</v>
      </c>
      <c r="DK38" s="419">
        <f t="shared" si="31"/>
        <v>1020</v>
      </c>
      <c r="DL38" s="71"/>
      <c r="DM38" s="26"/>
      <c r="DN38" s="27"/>
      <c r="DO38" s="26"/>
      <c r="DP38" s="27"/>
      <c r="DQ38" s="26"/>
      <c r="DR38" s="27"/>
      <c r="DS38" s="26"/>
      <c r="DT38" s="27"/>
      <c r="DU38" s="26"/>
      <c r="DV38" s="27"/>
      <c r="DW38" s="26"/>
      <c r="DX38" s="27"/>
      <c r="DY38" s="26"/>
      <c r="DZ38" s="27"/>
      <c r="EA38" s="26"/>
      <c r="EB38" s="27"/>
      <c r="EC38" s="26"/>
      <c r="ED38" s="27"/>
      <c r="EE38" s="26"/>
      <c r="EF38" s="27"/>
      <c r="EG38" s="26"/>
      <c r="EH38" s="27"/>
      <c r="EI38" s="77"/>
    </row>
    <row r="39" spans="1:139" ht="120" customHeight="1" thickBot="1" x14ac:dyDescent="0.3">
      <c r="A39" s="20">
        <v>30</v>
      </c>
      <c r="B39" s="38" t="s">
        <v>47</v>
      </c>
      <c r="C39" s="38" t="s">
        <v>123</v>
      </c>
      <c r="D39" s="39">
        <f t="shared" si="36"/>
        <v>556</v>
      </c>
      <c r="E39" s="79">
        <v>238</v>
      </c>
      <c r="F39" s="399">
        <v>272</v>
      </c>
      <c r="G39" s="41">
        <v>46</v>
      </c>
      <c r="H39" s="41">
        <v>60</v>
      </c>
      <c r="I39" s="42">
        <v>0</v>
      </c>
      <c r="J39" s="73">
        <f t="shared" si="1"/>
        <v>616</v>
      </c>
      <c r="K39" s="49">
        <v>42</v>
      </c>
      <c r="L39" s="32">
        <v>32</v>
      </c>
      <c r="M39" s="32">
        <v>87</v>
      </c>
      <c r="N39" s="32">
        <v>37</v>
      </c>
      <c r="O39" s="32">
        <v>76</v>
      </c>
      <c r="P39" s="32">
        <v>48</v>
      </c>
      <c r="Q39" s="32">
        <v>62</v>
      </c>
      <c r="R39" s="32">
        <v>60</v>
      </c>
      <c r="S39" s="32">
        <v>45</v>
      </c>
      <c r="T39" s="32">
        <v>84</v>
      </c>
      <c r="U39" s="32"/>
      <c r="V39" s="32"/>
      <c r="W39" s="23">
        <f>SUM(K39:V39)</f>
        <v>573</v>
      </c>
      <c r="X39" s="22">
        <v>13</v>
      </c>
      <c r="Y39" s="32">
        <v>6</v>
      </c>
      <c r="Z39" s="32">
        <v>156</v>
      </c>
      <c r="AA39" s="32">
        <v>15</v>
      </c>
      <c r="AB39" s="32">
        <v>12</v>
      </c>
      <c r="AC39" s="32">
        <v>24</v>
      </c>
      <c r="AD39" s="32">
        <v>7</v>
      </c>
      <c r="AE39" s="32">
        <v>18</v>
      </c>
      <c r="AF39" s="32">
        <v>13</v>
      </c>
      <c r="AG39" s="32">
        <v>45</v>
      </c>
      <c r="AH39" s="32"/>
      <c r="AI39" s="32"/>
      <c r="AJ39" s="24">
        <f t="shared" si="39"/>
        <v>309</v>
      </c>
      <c r="AK39" s="25">
        <f t="shared" si="11"/>
        <v>882</v>
      </c>
      <c r="AL39" s="35">
        <f t="shared" si="2"/>
        <v>811</v>
      </c>
      <c r="AM39" s="36">
        <f t="shared" si="3"/>
        <v>0</v>
      </c>
      <c r="AN39" s="37">
        <f t="shared" si="4"/>
        <v>581</v>
      </c>
      <c r="AO39" s="51">
        <v>35</v>
      </c>
      <c r="AP39" s="52">
        <v>16</v>
      </c>
      <c r="AQ39" s="52">
        <v>43</v>
      </c>
      <c r="AR39" s="52">
        <v>39</v>
      </c>
      <c r="AS39" s="52">
        <v>51</v>
      </c>
      <c r="AT39" s="52">
        <v>59</v>
      </c>
      <c r="AU39" s="52">
        <v>61</v>
      </c>
      <c r="AV39" s="52">
        <v>42</v>
      </c>
      <c r="AW39" s="52">
        <v>66</v>
      </c>
      <c r="AX39" s="52">
        <v>55</v>
      </c>
      <c r="AY39" s="52"/>
      <c r="AZ39" s="52"/>
      <c r="BA39" s="54">
        <f t="shared" si="40"/>
        <v>467</v>
      </c>
      <c r="BB39" s="61">
        <v>1</v>
      </c>
      <c r="BC39" s="61">
        <v>0</v>
      </c>
      <c r="BD39" s="61">
        <v>3</v>
      </c>
      <c r="BE39" s="61">
        <v>1</v>
      </c>
      <c r="BF39" s="61">
        <v>3</v>
      </c>
      <c r="BG39" s="61">
        <v>3</v>
      </c>
      <c r="BH39" s="61">
        <v>6</v>
      </c>
      <c r="BI39" s="61">
        <v>3</v>
      </c>
      <c r="BJ39" s="61">
        <v>3</v>
      </c>
      <c r="BK39" s="61">
        <v>16</v>
      </c>
      <c r="BL39" s="61"/>
      <c r="BM39" s="61"/>
      <c r="BN39" s="56">
        <f t="shared" si="5"/>
        <v>39</v>
      </c>
      <c r="BO39" s="68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1</v>
      </c>
      <c r="BV39" s="41">
        <v>0</v>
      </c>
      <c r="BW39" s="41">
        <v>0</v>
      </c>
      <c r="BX39" s="41">
        <v>1</v>
      </c>
      <c r="BY39" s="41"/>
      <c r="BZ39" s="44"/>
      <c r="CA39" s="64">
        <f t="shared" si="34"/>
        <v>2</v>
      </c>
      <c r="CB39" s="41">
        <v>2</v>
      </c>
      <c r="CC39" s="41">
        <v>3</v>
      </c>
      <c r="CD39" s="41">
        <v>1</v>
      </c>
      <c r="CE39" s="41">
        <v>25</v>
      </c>
      <c r="CF39" s="41">
        <v>14</v>
      </c>
      <c r="CG39" s="41">
        <v>0</v>
      </c>
      <c r="CH39" s="41">
        <v>0</v>
      </c>
      <c r="CI39" s="41">
        <v>0</v>
      </c>
      <c r="CJ39" s="41">
        <v>0</v>
      </c>
      <c r="CK39" s="41">
        <v>96</v>
      </c>
      <c r="CL39" s="41"/>
      <c r="CM39" s="41"/>
      <c r="CN39" s="65">
        <f>SUM(CB39:CM39)</f>
        <v>141</v>
      </c>
      <c r="CO39" s="531">
        <f t="shared" si="13"/>
        <v>342</v>
      </c>
      <c r="CP39" s="89">
        <f t="shared" si="8"/>
        <v>0</v>
      </c>
      <c r="CQ39" s="531">
        <f t="shared" si="14"/>
        <v>401</v>
      </c>
      <c r="CR39" s="90">
        <f t="shared" si="15"/>
        <v>743</v>
      </c>
      <c r="CS39" s="216">
        <f t="shared" si="16"/>
        <v>467</v>
      </c>
      <c r="CT39" s="70">
        <f t="shared" si="32"/>
        <v>5.8333333333333334E-2</v>
      </c>
      <c r="CU39" s="70">
        <f t="shared" si="17"/>
        <v>2.6666666666666668E-2</v>
      </c>
      <c r="CV39" s="160">
        <f t="shared" si="18"/>
        <v>7.166666666666667E-2</v>
      </c>
      <c r="CW39" s="160">
        <f t="shared" si="19"/>
        <v>6.5000000000000002E-2</v>
      </c>
      <c r="CX39" s="160">
        <f t="shared" si="20"/>
        <v>8.5000000000000006E-2</v>
      </c>
      <c r="CY39" s="160">
        <f t="shared" si="21"/>
        <v>9.8333333333333328E-2</v>
      </c>
      <c r="CZ39" s="161">
        <f t="shared" si="22"/>
        <v>0.10166666666666667</v>
      </c>
      <c r="DA39" s="161">
        <f t="shared" si="23"/>
        <v>7.0000000000000007E-2</v>
      </c>
      <c r="DB39" s="70">
        <f t="shared" si="24"/>
        <v>0.11</v>
      </c>
      <c r="DC39" s="70">
        <f t="shared" si="25"/>
        <v>9.166666666666666E-2</v>
      </c>
      <c r="DD39" s="70">
        <f t="shared" si="26"/>
        <v>0</v>
      </c>
      <c r="DE39" s="70">
        <f t="shared" si="27"/>
        <v>0</v>
      </c>
      <c r="DF39" s="430">
        <f t="shared" si="28"/>
        <v>0.78</v>
      </c>
      <c r="DG39" s="429">
        <v>600</v>
      </c>
      <c r="DH39" s="437" t="str">
        <f t="shared" si="29"/>
        <v>BAJO</v>
      </c>
      <c r="DI39" s="337">
        <f t="shared" si="33"/>
        <v>51.84</v>
      </c>
      <c r="DJ39" s="418">
        <f t="shared" si="30"/>
        <v>780</v>
      </c>
      <c r="DK39" s="419">
        <f t="shared" si="31"/>
        <v>1020</v>
      </c>
      <c r="DL39" s="71"/>
      <c r="DM39" s="26"/>
      <c r="DN39" s="27"/>
      <c r="DO39" s="26"/>
      <c r="DP39" s="27"/>
      <c r="DQ39" s="26"/>
      <c r="DR39" s="27"/>
      <c r="DS39" s="26"/>
      <c r="DT39" s="27"/>
      <c r="DU39" s="26"/>
      <c r="DV39" s="27"/>
      <c r="DW39" s="26"/>
      <c r="DX39" s="27"/>
      <c r="DY39" s="26"/>
      <c r="DZ39" s="27"/>
      <c r="EA39" s="26"/>
      <c r="EB39" s="27"/>
      <c r="EC39" s="26"/>
      <c r="ED39" s="27"/>
      <c r="EE39" s="26"/>
      <c r="EF39" s="27"/>
      <c r="EG39" s="26"/>
      <c r="EH39" s="27"/>
      <c r="EI39" s="77"/>
    </row>
    <row r="40" spans="1:139" ht="120" customHeight="1" thickTop="1" x14ac:dyDescent="0.25">
      <c r="A40" s="19">
        <v>31</v>
      </c>
      <c r="B40" s="38" t="s">
        <v>249</v>
      </c>
      <c r="C40" s="38" t="s">
        <v>161</v>
      </c>
      <c r="D40" s="39">
        <f>E40+F40+G40+I40</f>
        <v>912</v>
      </c>
      <c r="E40" s="79">
        <v>514</v>
      </c>
      <c r="F40" s="399">
        <v>287</v>
      </c>
      <c r="G40" s="41">
        <v>111</v>
      </c>
      <c r="H40" s="41">
        <v>55</v>
      </c>
      <c r="I40" s="42">
        <v>0</v>
      </c>
      <c r="J40" s="73">
        <f t="shared" si="1"/>
        <v>967</v>
      </c>
      <c r="K40" s="49">
        <v>26</v>
      </c>
      <c r="L40" s="32">
        <v>13</v>
      </c>
      <c r="M40" s="32">
        <v>46</v>
      </c>
      <c r="N40" s="32">
        <v>19</v>
      </c>
      <c r="O40" s="32">
        <v>62</v>
      </c>
      <c r="P40" s="32">
        <v>60</v>
      </c>
      <c r="Q40" s="32">
        <v>80</v>
      </c>
      <c r="R40" s="32">
        <v>64</v>
      </c>
      <c r="S40" s="32">
        <v>56</v>
      </c>
      <c r="T40" s="32">
        <v>74</v>
      </c>
      <c r="U40" s="32"/>
      <c r="V40" s="32"/>
      <c r="W40" s="23">
        <f>SUM(K40:V40)</f>
        <v>500</v>
      </c>
      <c r="X40" s="22">
        <v>21</v>
      </c>
      <c r="Y40" s="32">
        <v>5</v>
      </c>
      <c r="Z40" s="32">
        <v>160</v>
      </c>
      <c r="AA40" s="32">
        <v>7</v>
      </c>
      <c r="AB40" s="32">
        <v>19</v>
      </c>
      <c r="AC40" s="32">
        <v>17</v>
      </c>
      <c r="AD40" s="32">
        <v>10</v>
      </c>
      <c r="AE40" s="32">
        <v>15</v>
      </c>
      <c r="AF40" s="32">
        <v>11</v>
      </c>
      <c r="AG40" s="32">
        <v>29</v>
      </c>
      <c r="AH40" s="32"/>
      <c r="AI40" s="32"/>
      <c r="AJ40" s="24">
        <f t="shared" si="39"/>
        <v>294</v>
      </c>
      <c r="AK40" s="25">
        <f>W40+AJ40</f>
        <v>794</v>
      </c>
      <c r="AL40" s="35">
        <f t="shared" si="2"/>
        <v>1014</v>
      </c>
      <c r="AM40" s="36">
        <f t="shared" si="3"/>
        <v>0</v>
      </c>
      <c r="AN40" s="37">
        <f t="shared" si="4"/>
        <v>581</v>
      </c>
      <c r="AO40" s="51">
        <v>45</v>
      </c>
      <c r="AP40" s="52">
        <v>2</v>
      </c>
      <c r="AQ40" s="52">
        <v>12</v>
      </c>
      <c r="AR40" s="52">
        <v>40</v>
      </c>
      <c r="AS40" s="52">
        <v>70</v>
      </c>
      <c r="AT40" s="52">
        <v>78</v>
      </c>
      <c r="AU40" s="52">
        <v>61</v>
      </c>
      <c r="AV40" s="52">
        <v>50</v>
      </c>
      <c r="AW40" s="52">
        <v>63</v>
      </c>
      <c r="AX40" s="52">
        <v>53</v>
      </c>
      <c r="AY40" s="52"/>
      <c r="AZ40" s="52"/>
      <c r="BA40" s="54">
        <f t="shared" si="40"/>
        <v>474</v>
      </c>
      <c r="BB40" s="61">
        <v>0</v>
      </c>
      <c r="BC40" s="61">
        <v>2</v>
      </c>
      <c r="BD40" s="61">
        <v>0</v>
      </c>
      <c r="BE40" s="61">
        <v>1</v>
      </c>
      <c r="BF40" s="61">
        <v>0</v>
      </c>
      <c r="BG40" s="61">
        <v>1</v>
      </c>
      <c r="BH40" s="61">
        <v>3</v>
      </c>
      <c r="BI40" s="61">
        <v>3</v>
      </c>
      <c r="BJ40" s="61">
        <v>3</v>
      </c>
      <c r="BK40" s="61">
        <v>23</v>
      </c>
      <c r="BL40" s="61"/>
      <c r="BM40" s="61"/>
      <c r="BN40" s="56">
        <f>SUM(BB40:BM40)</f>
        <v>36</v>
      </c>
      <c r="BO40" s="68">
        <v>0</v>
      </c>
      <c r="BP40" s="41">
        <v>0</v>
      </c>
      <c r="BQ40" s="41">
        <v>1</v>
      </c>
      <c r="BR40" s="41">
        <v>2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0</v>
      </c>
      <c r="BY40" s="41"/>
      <c r="BZ40" s="44"/>
      <c r="CA40" s="64">
        <f>SUM(BO40:BZ40)</f>
        <v>3</v>
      </c>
      <c r="CB40" s="41">
        <v>0</v>
      </c>
      <c r="CC40" s="41">
        <v>0</v>
      </c>
      <c r="CD40" s="41">
        <v>0</v>
      </c>
      <c r="CE40" s="41">
        <v>14</v>
      </c>
      <c r="CF40" s="41">
        <v>7</v>
      </c>
      <c r="CG40" s="41">
        <v>0</v>
      </c>
      <c r="CH40" s="41">
        <v>0</v>
      </c>
      <c r="CI40" s="41">
        <v>0</v>
      </c>
      <c r="CJ40" s="41">
        <v>0</v>
      </c>
      <c r="CK40" s="41">
        <v>87</v>
      </c>
      <c r="CL40" s="41"/>
      <c r="CM40" s="41"/>
      <c r="CN40" s="65">
        <f>SUM(CB40:CM40)</f>
        <v>108</v>
      </c>
      <c r="CO40" s="530">
        <f>AL40-BA40-CA40</f>
        <v>537</v>
      </c>
      <c r="CP40" s="89">
        <f t="shared" si="8"/>
        <v>0</v>
      </c>
      <c r="CQ40" s="531">
        <f>AN40-BN40-CN40</f>
        <v>437</v>
      </c>
      <c r="CR40" s="90">
        <f>SUM(CO40:CQ40)-CP40</f>
        <v>974</v>
      </c>
      <c r="CS40" s="216">
        <f>BA40</f>
        <v>474</v>
      </c>
      <c r="CT40" s="70">
        <f>AO40/DG40</f>
        <v>7.4999999999999997E-2</v>
      </c>
      <c r="CU40" s="70">
        <f>AP40/DG40</f>
        <v>3.3333333333333335E-3</v>
      </c>
      <c r="CV40" s="160">
        <f>AQ40/DG40</f>
        <v>0.02</v>
      </c>
      <c r="CW40" s="160">
        <f>AR40/DG40</f>
        <v>6.6666666666666666E-2</v>
      </c>
      <c r="CX40" s="160">
        <f>AS40/DG40</f>
        <v>0.11666666666666667</v>
      </c>
      <c r="CY40" s="160">
        <f>AT40/DG40</f>
        <v>0.13</v>
      </c>
      <c r="CZ40" s="161">
        <f>AU40/DG40</f>
        <v>0.10166666666666667</v>
      </c>
      <c r="DA40" s="161">
        <f>AV40/DG40</f>
        <v>8.3333333333333329E-2</v>
      </c>
      <c r="DB40" s="70">
        <f>AW40/DG40</f>
        <v>0.105</v>
      </c>
      <c r="DC40" s="70">
        <f>AX40/DG40</f>
        <v>8.8333333333333333E-2</v>
      </c>
      <c r="DD40" s="70">
        <f>AY40/DG40</f>
        <v>0</v>
      </c>
      <c r="DE40" s="70">
        <f>AZ40/DG40</f>
        <v>0</v>
      </c>
      <c r="DF40" s="430">
        <f t="shared" si="28"/>
        <v>0.79</v>
      </c>
      <c r="DG40" s="429">
        <v>600</v>
      </c>
      <c r="DH40" s="437" t="str">
        <f>IF(AND($DF$8&lt;=DF40,DF40&lt;$DF$8+9%),"BUENO",IF(DF40&gt;=$DF$8+9%,"MUY BUENO","BAJO"))</f>
        <v>BAJO</v>
      </c>
      <c r="DI40" s="337">
        <f t="shared" si="33"/>
        <v>51.84</v>
      </c>
      <c r="DJ40" s="418">
        <f>DG40*1.3</f>
        <v>780</v>
      </c>
      <c r="DK40" s="419">
        <f>DG40*1.7</f>
        <v>1020</v>
      </c>
      <c r="DL40" s="71"/>
      <c r="DM40" s="26"/>
      <c r="DN40" s="27"/>
      <c r="DO40" s="26"/>
      <c r="DP40" s="27"/>
      <c r="DQ40" s="26"/>
      <c r="DR40" s="27"/>
      <c r="DS40" s="26"/>
      <c r="DT40" s="27"/>
      <c r="DU40" s="26"/>
      <c r="DV40" s="27"/>
      <c r="DW40" s="26"/>
      <c r="DX40" s="27"/>
      <c r="DY40" s="26"/>
      <c r="DZ40" s="27"/>
      <c r="EA40" s="26"/>
      <c r="EB40" s="27"/>
      <c r="EC40" s="26"/>
      <c r="ED40" s="27"/>
      <c r="EE40" s="26"/>
      <c r="EF40" s="27"/>
      <c r="EG40" s="26"/>
      <c r="EH40" s="27"/>
      <c r="EI40" s="77"/>
    </row>
    <row r="41" spans="1:139" ht="120" customHeight="1" thickBot="1" x14ac:dyDescent="0.3">
      <c r="A41" s="20">
        <v>32</v>
      </c>
      <c r="B41" s="38" t="s">
        <v>48</v>
      </c>
      <c r="C41" s="38" t="s">
        <v>129</v>
      </c>
      <c r="D41" s="39">
        <f>E41+F41+G41+I41</f>
        <v>948</v>
      </c>
      <c r="E41" s="79">
        <v>525</v>
      </c>
      <c r="F41" s="399">
        <v>275</v>
      </c>
      <c r="G41" s="41">
        <v>148</v>
      </c>
      <c r="H41" s="41">
        <v>81</v>
      </c>
      <c r="I41" s="42">
        <v>0</v>
      </c>
      <c r="J41" s="73">
        <f t="shared" si="1"/>
        <v>1029</v>
      </c>
      <c r="K41" s="49">
        <v>26</v>
      </c>
      <c r="L41" s="32">
        <v>28</v>
      </c>
      <c r="M41" s="32">
        <v>68</v>
      </c>
      <c r="N41" s="32">
        <v>25</v>
      </c>
      <c r="O41" s="32">
        <v>55</v>
      </c>
      <c r="P41" s="32">
        <v>72</v>
      </c>
      <c r="Q41" s="32">
        <v>56</v>
      </c>
      <c r="R41" s="32">
        <v>34</v>
      </c>
      <c r="S41" s="32">
        <v>66</v>
      </c>
      <c r="T41" s="32">
        <v>48</v>
      </c>
      <c r="U41" s="32"/>
      <c r="V41" s="32"/>
      <c r="W41" s="23">
        <f t="shared" si="38"/>
        <v>478</v>
      </c>
      <c r="X41" s="22">
        <v>36</v>
      </c>
      <c r="Y41" s="32">
        <v>12</v>
      </c>
      <c r="Z41" s="32">
        <v>155</v>
      </c>
      <c r="AA41" s="32">
        <v>21</v>
      </c>
      <c r="AB41" s="32">
        <v>13</v>
      </c>
      <c r="AC41" s="32">
        <v>18</v>
      </c>
      <c r="AD41" s="32">
        <v>14</v>
      </c>
      <c r="AE41" s="32">
        <v>12</v>
      </c>
      <c r="AF41" s="32">
        <v>24</v>
      </c>
      <c r="AG41" s="32">
        <v>47</v>
      </c>
      <c r="AH41" s="32"/>
      <c r="AI41" s="32"/>
      <c r="AJ41" s="24">
        <f t="shared" si="39"/>
        <v>352</v>
      </c>
      <c r="AK41" s="25">
        <f t="shared" si="11"/>
        <v>830</v>
      </c>
      <c r="AL41" s="35">
        <f t="shared" si="2"/>
        <v>1003</v>
      </c>
      <c r="AM41" s="36">
        <f t="shared" si="3"/>
        <v>0</v>
      </c>
      <c r="AN41" s="37">
        <f t="shared" si="4"/>
        <v>627</v>
      </c>
      <c r="AO41" s="51">
        <v>41</v>
      </c>
      <c r="AP41" s="52">
        <v>28</v>
      </c>
      <c r="AQ41" s="52">
        <v>30</v>
      </c>
      <c r="AR41" s="52">
        <v>48</v>
      </c>
      <c r="AS41" s="52">
        <v>58</v>
      </c>
      <c r="AT41" s="52">
        <v>85</v>
      </c>
      <c r="AU41" s="52">
        <v>68</v>
      </c>
      <c r="AV41" s="52">
        <v>46</v>
      </c>
      <c r="AW41" s="52">
        <v>49</v>
      </c>
      <c r="AX41" s="52">
        <v>46</v>
      </c>
      <c r="AY41" s="52"/>
      <c r="AZ41" s="52"/>
      <c r="BA41" s="54">
        <f t="shared" si="40"/>
        <v>499</v>
      </c>
      <c r="BB41" s="61">
        <v>5</v>
      </c>
      <c r="BC41" s="61">
        <v>4</v>
      </c>
      <c r="BD41" s="61">
        <v>5</v>
      </c>
      <c r="BE41" s="61">
        <v>4</v>
      </c>
      <c r="BF41" s="61">
        <v>4</v>
      </c>
      <c r="BG41" s="61">
        <v>2</v>
      </c>
      <c r="BH41" s="61">
        <v>6</v>
      </c>
      <c r="BI41" s="61">
        <v>0</v>
      </c>
      <c r="BJ41" s="61">
        <v>15</v>
      </c>
      <c r="BK41" s="61">
        <v>10</v>
      </c>
      <c r="BL41" s="61"/>
      <c r="BM41" s="61"/>
      <c r="BN41" s="56">
        <f t="shared" si="5"/>
        <v>55</v>
      </c>
      <c r="BO41" s="68">
        <v>0</v>
      </c>
      <c r="BP41" s="41">
        <v>0</v>
      </c>
      <c r="BQ41" s="41">
        <v>2</v>
      </c>
      <c r="BR41" s="41">
        <v>0</v>
      </c>
      <c r="BS41" s="41">
        <v>0</v>
      </c>
      <c r="BT41" s="41">
        <v>0</v>
      </c>
      <c r="BU41" s="41">
        <v>2</v>
      </c>
      <c r="BV41" s="41">
        <v>0</v>
      </c>
      <c r="BW41" s="41">
        <v>0</v>
      </c>
      <c r="BX41" s="41">
        <v>2</v>
      </c>
      <c r="BY41" s="41"/>
      <c r="BZ41" s="44"/>
      <c r="CA41" s="64">
        <f t="shared" si="34"/>
        <v>6</v>
      </c>
      <c r="CB41" s="41">
        <v>0</v>
      </c>
      <c r="CC41" s="41">
        <v>2</v>
      </c>
      <c r="CD41" s="41">
        <v>4</v>
      </c>
      <c r="CE41" s="41">
        <v>1</v>
      </c>
      <c r="CF41" s="41">
        <v>0</v>
      </c>
      <c r="CG41" s="41">
        <v>0</v>
      </c>
      <c r="CH41" s="41">
        <v>2</v>
      </c>
      <c r="CI41" s="41">
        <v>0</v>
      </c>
      <c r="CJ41" s="41">
        <v>2</v>
      </c>
      <c r="CK41" s="41">
        <v>95</v>
      </c>
      <c r="CL41" s="41"/>
      <c r="CM41" s="41"/>
      <c r="CN41" s="65">
        <f t="shared" si="37"/>
        <v>106</v>
      </c>
      <c r="CO41" s="530">
        <f t="shared" si="13"/>
        <v>498</v>
      </c>
      <c r="CP41" s="89">
        <f t="shared" si="8"/>
        <v>0</v>
      </c>
      <c r="CQ41" s="531">
        <f t="shared" si="14"/>
        <v>466</v>
      </c>
      <c r="CR41" s="90">
        <f t="shared" si="15"/>
        <v>964</v>
      </c>
      <c r="CS41" s="475">
        <f>BA41</f>
        <v>499</v>
      </c>
      <c r="CT41" s="70">
        <f t="shared" si="32"/>
        <v>6.8333333333333329E-2</v>
      </c>
      <c r="CU41" s="70">
        <f t="shared" si="17"/>
        <v>4.6666666666666669E-2</v>
      </c>
      <c r="CV41" s="160">
        <f t="shared" si="18"/>
        <v>0.05</v>
      </c>
      <c r="CW41" s="160">
        <f t="shared" si="19"/>
        <v>0.08</v>
      </c>
      <c r="CX41" s="160">
        <f t="shared" si="20"/>
        <v>9.6666666666666665E-2</v>
      </c>
      <c r="CY41" s="160">
        <f t="shared" si="21"/>
        <v>0.14166666666666666</v>
      </c>
      <c r="CZ41" s="161">
        <f t="shared" si="22"/>
        <v>0.11333333333333333</v>
      </c>
      <c r="DA41" s="161">
        <f t="shared" si="23"/>
        <v>7.6666666666666661E-2</v>
      </c>
      <c r="DB41" s="70">
        <f t="shared" si="24"/>
        <v>8.1666666666666665E-2</v>
      </c>
      <c r="DC41" s="70">
        <f t="shared" si="25"/>
        <v>7.6666666666666661E-2</v>
      </c>
      <c r="DD41" s="70">
        <f t="shared" si="26"/>
        <v>0</v>
      </c>
      <c r="DE41" s="70">
        <f t="shared" si="27"/>
        <v>0</v>
      </c>
      <c r="DF41" s="430">
        <f t="shared" si="28"/>
        <v>0.83</v>
      </c>
      <c r="DG41" s="429">
        <v>600</v>
      </c>
      <c r="DH41" s="437" t="str">
        <f t="shared" si="29"/>
        <v>BUENO</v>
      </c>
      <c r="DI41" s="337">
        <f t="shared" si="33"/>
        <v>51.84</v>
      </c>
      <c r="DJ41" s="418">
        <f t="shared" si="30"/>
        <v>780</v>
      </c>
      <c r="DK41" s="419">
        <f t="shared" si="31"/>
        <v>1020</v>
      </c>
      <c r="DL41" s="71"/>
      <c r="DM41" s="26"/>
      <c r="DN41" s="27"/>
      <c r="DO41" s="26"/>
      <c r="DP41" s="27"/>
      <c r="DQ41" s="26"/>
      <c r="DR41" s="27"/>
      <c r="DS41" s="26"/>
      <c r="DT41" s="27"/>
      <c r="DU41" s="26"/>
      <c r="DV41" s="27"/>
      <c r="DW41" s="26"/>
      <c r="DX41" s="27"/>
      <c r="DY41" s="26"/>
      <c r="DZ41" s="27"/>
      <c r="EA41" s="26"/>
      <c r="EB41" s="27"/>
      <c r="EC41" s="26"/>
      <c r="ED41" s="27"/>
      <c r="EE41" s="26"/>
      <c r="EF41" s="27"/>
      <c r="EG41" s="26"/>
      <c r="EH41" s="27"/>
      <c r="EI41" s="77"/>
    </row>
    <row r="42" spans="1:139" ht="120" customHeight="1" thickTop="1" x14ac:dyDescent="0.25">
      <c r="A42" s="19">
        <v>33</v>
      </c>
      <c r="B42" s="38" t="s">
        <v>254</v>
      </c>
      <c r="C42" s="38" t="s">
        <v>112</v>
      </c>
      <c r="D42" s="39">
        <f>E42+F42+G42+I42</f>
        <v>0</v>
      </c>
      <c r="E42" s="79">
        <v>0</v>
      </c>
      <c r="F42" s="399">
        <v>0</v>
      </c>
      <c r="G42" s="41">
        <v>0</v>
      </c>
      <c r="H42" s="41">
        <v>0</v>
      </c>
      <c r="I42" s="42">
        <v>0</v>
      </c>
      <c r="J42" s="73">
        <f t="shared" ref="J42:J73" si="41">SUM(E42:I42)</f>
        <v>0</v>
      </c>
      <c r="K42" s="497"/>
      <c r="L42" s="496"/>
      <c r="M42" s="496"/>
      <c r="N42" s="496"/>
      <c r="O42" s="496"/>
      <c r="P42" s="496"/>
      <c r="Q42" s="496"/>
      <c r="R42" s="496"/>
      <c r="S42" s="32">
        <v>369</v>
      </c>
      <c r="T42" s="32">
        <v>1</v>
      </c>
      <c r="U42" s="32"/>
      <c r="V42" s="32"/>
      <c r="W42" s="23">
        <f t="shared" si="38"/>
        <v>370</v>
      </c>
      <c r="X42" s="495"/>
      <c r="Y42" s="496"/>
      <c r="Z42" s="496"/>
      <c r="AA42" s="496"/>
      <c r="AB42" s="496"/>
      <c r="AC42" s="496"/>
      <c r="AD42" s="496"/>
      <c r="AE42" s="496"/>
      <c r="AF42" s="32">
        <v>0</v>
      </c>
      <c r="AG42" s="32"/>
      <c r="AH42" s="32"/>
      <c r="AI42" s="32"/>
      <c r="AJ42" s="24">
        <f t="shared" si="39"/>
        <v>0</v>
      </c>
      <c r="AK42" s="25">
        <f>W42+AJ42</f>
        <v>370</v>
      </c>
      <c r="AL42" s="35">
        <f t="shared" ref="AL42:AL73" si="42">E42+I42+W42</f>
        <v>370</v>
      </c>
      <c r="AM42" s="36">
        <f t="shared" ref="AM42:AM73" si="43">I42</f>
        <v>0</v>
      </c>
      <c r="AN42" s="37">
        <f t="shared" ref="AN42:AN73" si="44">F42+AJ42</f>
        <v>0</v>
      </c>
      <c r="AO42" s="51"/>
      <c r="AP42" s="52"/>
      <c r="AQ42" s="52"/>
      <c r="AR42" s="52"/>
      <c r="AS42" s="52"/>
      <c r="AT42" s="52"/>
      <c r="AU42" s="52"/>
      <c r="AV42" s="52"/>
      <c r="AW42" s="52">
        <v>8</v>
      </c>
      <c r="AX42" s="52">
        <v>26</v>
      </c>
      <c r="AY42" s="52"/>
      <c r="AZ42" s="52"/>
      <c r="BA42" s="54">
        <f t="shared" si="40"/>
        <v>34</v>
      </c>
      <c r="BB42" s="498"/>
      <c r="BC42" s="498"/>
      <c r="BD42" s="498"/>
      <c r="BE42" s="498"/>
      <c r="BF42" s="498"/>
      <c r="BG42" s="498"/>
      <c r="BH42" s="498"/>
      <c r="BI42" s="498"/>
      <c r="BJ42" s="61">
        <v>0</v>
      </c>
      <c r="BK42" s="61">
        <v>0</v>
      </c>
      <c r="BL42" s="61"/>
      <c r="BM42" s="61"/>
      <c r="BN42" s="56">
        <f t="shared" si="5"/>
        <v>0</v>
      </c>
      <c r="BO42" s="499"/>
      <c r="BP42" s="498"/>
      <c r="BQ42" s="498"/>
      <c r="BR42" s="498"/>
      <c r="BS42" s="498"/>
      <c r="BT42" s="498"/>
      <c r="BU42" s="498"/>
      <c r="BV42" s="498"/>
      <c r="BW42" s="41">
        <v>4</v>
      </c>
      <c r="BX42" s="41">
        <v>0</v>
      </c>
      <c r="BY42" s="41"/>
      <c r="BZ42" s="44"/>
      <c r="CA42" s="64">
        <f t="shared" si="34"/>
        <v>4</v>
      </c>
      <c r="CB42" s="498"/>
      <c r="CC42" s="498"/>
      <c r="CD42" s="498"/>
      <c r="CE42" s="498"/>
      <c r="CF42" s="498"/>
      <c r="CG42" s="498"/>
      <c r="CH42" s="498"/>
      <c r="CI42" s="498"/>
      <c r="CJ42" s="41">
        <v>0</v>
      </c>
      <c r="CK42" s="41">
        <v>0</v>
      </c>
      <c r="CL42" s="41"/>
      <c r="CM42" s="41"/>
      <c r="CN42" s="65">
        <f t="shared" si="37"/>
        <v>0</v>
      </c>
      <c r="CO42" s="530">
        <f t="shared" si="13"/>
        <v>332</v>
      </c>
      <c r="CP42" s="89">
        <f t="shared" ref="CP42:CP73" si="45">I42</f>
        <v>0</v>
      </c>
      <c r="CQ42" s="531">
        <f t="shared" si="14"/>
        <v>0</v>
      </c>
      <c r="CR42" s="90">
        <f t="shared" si="15"/>
        <v>332</v>
      </c>
      <c r="CS42" s="475">
        <f>BA42</f>
        <v>34</v>
      </c>
      <c r="CT42" s="492"/>
      <c r="CU42" s="492"/>
      <c r="CV42" s="493"/>
      <c r="CW42" s="493"/>
      <c r="CX42" s="493"/>
      <c r="CY42" s="493"/>
      <c r="CZ42" s="494"/>
      <c r="DA42" s="494"/>
      <c r="DB42" s="70">
        <f>AW42/DG42</f>
        <v>0.04</v>
      </c>
      <c r="DC42" s="70">
        <f t="shared" si="25"/>
        <v>0.13</v>
      </c>
      <c r="DD42" s="70">
        <f t="shared" si="26"/>
        <v>0</v>
      </c>
      <c r="DE42" s="70">
        <f t="shared" si="27"/>
        <v>0</v>
      </c>
      <c r="DF42" s="430">
        <f t="shared" si="28"/>
        <v>0.17</v>
      </c>
      <c r="DG42" s="429">
        <v>200</v>
      </c>
      <c r="DH42" s="437" t="str">
        <f t="shared" si="29"/>
        <v>BAJO</v>
      </c>
      <c r="DI42" s="337">
        <f t="shared" si="33"/>
        <v>17.28</v>
      </c>
      <c r="DJ42" s="418">
        <f t="shared" si="30"/>
        <v>260</v>
      </c>
      <c r="DK42" s="419">
        <f t="shared" si="31"/>
        <v>340</v>
      </c>
      <c r="DL42" s="71"/>
      <c r="DM42" s="26"/>
      <c r="DN42" s="27"/>
      <c r="DO42" s="26"/>
      <c r="DP42" s="27"/>
      <c r="DQ42" s="26"/>
      <c r="DR42" s="27"/>
      <c r="DS42" s="26"/>
      <c r="DT42" s="27"/>
      <c r="DU42" s="26"/>
      <c r="DV42" s="27"/>
      <c r="DW42" s="26"/>
      <c r="DX42" s="27"/>
      <c r="DY42" s="26"/>
      <c r="DZ42" s="27"/>
      <c r="EA42" s="26"/>
      <c r="EB42" s="27"/>
      <c r="EC42" s="26"/>
      <c r="ED42" s="27"/>
      <c r="EE42" s="26"/>
      <c r="EF42" s="27"/>
      <c r="EG42" s="26"/>
      <c r="EH42" s="27"/>
      <c r="EI42" s="77"/>
    </row>
    <row r="43" spans="1:139" ht="120" customHeight="1" thickBot="1" x14ac:dyDescent="0.3">
      <c r="A43" s="20">
        <v>34</v>
      </c>
      <c r="B43" s="38" t="s">
        <v>49</v>
      </c>
      <c r="C43" s="38" t="s">
        <v>175</v>
      </c>
      <c r="D43" s="39">
        <f t="shared" si="36"/>
        <v>1850</v>
      </c>
      <c r="E43" s="79">
        <v>691</v>
      </c>
      <c r="F43" s="399">
        <v>889</v>
      </c>
      <c r="G43" s="41">
        <v>270</v>
      </c>
      <c r="H43" s="41">
        <v>145</v>
      </c>
      <c r="I43" s="42">
        <v>0</v>
      </c>
      <c r="J43" s="73">
        <f t="shared" si="41"/>
        <v>1995</v>
      </c>
      <c r="K43" s="49">
        <v>82</v>
      </c>
      <c r="L43" s="32">
        <v>45</v>
      </c>
      <c r="M43" s="32">
        <v>161</v>
      </c>
      <c r="N43" s="32">
        <v>126</v>
      </c>
      <c r="O43" s="32">
        <v>143</v>
      </c>
      <c r="P43" s="32">
        <v>110</v>
      </c>
      <c r="Q43" s="32">
        <v>92</v>
      </c>
      <c r="R43" s="32">
        <v>96</v>
      </c>
      <c r="S43" s="32">
        <v>76</v>
      </c>
      <c r="T43" s="32">
        <v>97</v>
      </c>
      <c r="U43" s="32"/>
      <c r="V43" s="32"/>
      <c r="W43" s="23">
        <f t="shared" ref="W43:W65" si="46">SUM(K43:V43)</f>
        <v>1028</v>
      </c>
      <c r="X43" s="22">
        <v>64</v>
      </c>
      <c r="Y43" s="32">
        <v>38</v>
      </c>
      <c r="Z43" s="32">
        <v>23</v>
      </c>
      <c r="AA43" s="32">
        <v>31</v>
      </c>
      <c r="AB43" s="32">
        <v>49</v>
      </c>
      <c r="AC43" s="32">
        <v>61</v>
      </c>
      <c r="AD43" s="32">
        <v>53</v>
      </c>
      <c r="AE43" s="32">
        <v>67</v>
      </c>
      <c r="AF43" s="32">
        <v>67</v>
      </c>
      <c r="AG43" s="32">
        <v>69</v>
      </c>
      <c r="AH43" s="32"/>
      <c r="AI43" s="32"/>
      <c r="AJ43" s="24">
        <f t="shared" ref="AJ43:AJ65" si="47">SUM(X43:AI43)</f>
        <v>522</v>
      </c>
      <c r="AK43" s="25">
        <f t="shared" si="11"/>
        <v>1550</v>
      </c>
      <c r="AL43" s="35">
        <f t="shared" si="42"/>
        <v>1719</v>
      </c>
      <c r="AM43" s="36">
        <f t="shared" si="43"/>
        <v>0</v>
      </c>
      <c r="AN43" s="37">
        <f t="shared" si="44"/>
        <v>1411</v>
      </c>
      <c r="AO43" s="51">
        <v>97</v>
      </c>
      <c r="AP43" s="52">
        <v>37</v>
      </c>
      <c r="AQ43" s="52">
        <v>114</v>
      </c>
      <c r="AR43" s="52">
        <v>107</v>
      </c>
      <c r="AS43" s="52">
        <v>115</v>
      </c>
      <c r="AT43" s="52">
        <v>113</v>
      </c>
      <c r="AU43" s="52">
        <v>99</v>
      </c>
      <c r="AV43" s="52">
        <v>104</v>
      </c>
      <c r="AW43" s="52">
        <v>104</v>
      </c>
      <c r="AX43" s="52">
        <v>87</v>
      </c>
      <c r="AY43" s="52"/>
      <c r="AZ43" s="52"/>
      <c r="BA43" s="54">
        <f t="shared" ref="BA43:BA65" si="48">SUM(AO43:AZ43)</f>
        <v>977</v>
      </c>
      <c r="BB43" s="61">
        <v>1</v>
      </c>
      <c r="BC43" s="61">
        <v>0</v>
      </c>
      <c r="BD43" s="61">
        <v>0</v>
      </c>
      <c r="BE43" s="61">
        <v>0</v>
      </c>
      <c r="BF43" s="61">
        <v>0</v>
      </c>
      <c r="BG43" s="61">
        <v>2</v>
      </c>
      <c r="BH43" s="61">
        <v>1</v>
      </c>
      <c r="BI43" s="61">
        <v>0</v>
      </c>
      <c r="BJ43" s="61">
        <v>0</v>
      </c>
      <c r="BK43" s="61">
        <v>0</v>
      </c>
      <c r="BL43" s="61"/>
      <c r="BM43" s="61"/>
      <c r="BN43" s="56">
        <f t="shared" si="5"/>
        <v>4</v>
      </c>
      <c r="BO43" s="68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U43" s="41">
        <v>0</v>
      </c>
      <c r="BV43" s="41">
        <v>0</v>
      </c>
      <c r="BW43" s="41">
        <v>0</v>
      </c>
      <c r="BX43" s="41">
        <v>0</v>
      </c>
      <c r="BY43" s="41"/>
      <c r="BZ43" s="44"/>
      <c r="CA43" s="64">
        <f t="shared" si="34"/>
        <v>0</v>
      </c>
      <c r="CB43" s="41">
        <v>10</v>
      </c>
      <c r="CC43" s="41">
        <v>0</v>
      </c>
      <c r="CD43" s="41">
        <v>0</v>
      </c>
      <c r="CE43" s="41">
        <v>0</v>
      </c>
      <c r="CF43" s="41">
        <v>0</v>
      </c>
      <c r="CG43" s="41">
        <v>1</v>
      </c>
      <c r="CH43" s="41">
        <v>0</v>
      </c>
      <c r="CI43" s="41">
        <v>0</v>
      </c>
      <c r="CJ43" s="41">
        <v>0</v>
      </c>
      <c r="CK43" s="41">
        <v>0</v>
      </c>
      <c r="CL43" s="41"/>
      <c r="CM43" s="41"/>
      <c r="CN43" s="65">
        <f t="shared" si="37"/>
        <v>11</v>
      </c>
      <c r="CO43" s="530">
        <f t="shared" si="13"/>
        <v>742</v>
      </c>
      <c r="CP43" s="89">
        <f t="shared" si="45"/>
        <v>0</v>
      </c>
      <c r="CQ43" s="531">
        <f t="shared" si="14"/>
        <v>1396</v>
      </c>
      <c r="CR43" s="90">
        <f t="shared" si="15"/>
        <v>2138</v>
      </c>
      <c r="CS43" s="475">
        <f>BA43</f>
        <v>977</v>
      </c>
      <c r="CT43" s="70">
        <f t="shared" si="32"/>
        <v>8.8181818181818181E-2</v>
      </c>
      <c r="CU43" s="70">
        <f t="shared" si="17"/>
        <v>3.3636363636363638E-2</v>
      </c>
      <c r="CV43" s="160">
        <f t="shared" si="18"/>
        <v>0.10363636363636364</v>
      </c>
      <c r="CW43" s="160">
        <f t="shared" si="19"/>
        <v>9.7272727272727275E-2</v>
      </c>
      <c r="CX43" s="160">
        <f t="shared" si="20"/>
        <v>0.10454545454545454</v>
      </c>
      <c r="CY43" s="160">
        <f t="shared" si="21"/>
        <v>0.10272727272727272</v>
      </c>
      <c r="CZ43" s="161">
        <f t="shared" si="22"/>
        <v>0.09</v>
      </c>
      <c r="DA43" s="161">
        <f t="shared" si="23"/>
        <v>9.4545454545454544E-2</v>
      </c>
      <c r="DB43" s="70">
        <f t="shared" si="24"/>
        <v>9.4545454545454544E-2</v>
      </c>
      <c r="DC43" s="70">
        <f t="shared" si="25"/>
        <v>7.9090909090909087E-2</v>
      </c>
      <c r="DD43" s="70">
        <f t="shared" si="26"/>
        <v>0</v>
      </c>
      <c r="DE43" s="70">
        <f t="shared" si="27"/>
        <v>0</v>
      </c>
      <c r="DF43" s="430">
        <f t="shared" si="28"/>
        <v>0.89</v>
      </c>
      <c r="DG43" s="429">
        <v>1100</v>
      </c>
      <c r="DH43" s="437" t="str">
        <f t="shared" si="29"/>
        <v>BUENO</v>
      </c>
      <c r="DI43" s="337">
        <f t="shared" si="33"/>
        <v>95.04</v>
      </c>
      <c r="DJ43" s="418">
        <f t="shared" si="30"/>
        <v>1430</v>
      </c>
      <c r="DK43" s="419">
        <f t="shared" si="31"/>
        <v>1870</v>
      </c>
      <c r="DL43" s="71"/>
      <c r="DM43" s="26"/>
      <c r="DN43" s="27"/>
      <c r="DO43" s="26"/>
      <c r="DP43" s="27"/>
      <c r="DQ43" s="26"/>
      <c r="DR43" s="27"/>
      <c r="DS43" s="26"/>
      <c r="DT43" s="27"/>
      <c r="DU43" s="26"/>
      <c r="DV43" s="27"/>
      <c r="DW43" s="26"/>
      <c r="DX43" s="27"/>
      <c r="DY43" s="26"/>
      <c r="DZ43" s="27"/>
      <c r="EA43" s="26"/>
      <c r="EB43" s="27"/>
      <c r="EC43" s="26"/>
      <c r="ED43" s="27"/>
      <c r="EE43" s="26"/>
      <c r="EF43" s="27"/>
      <c r="EG43" s="26"/>
      <c r="EH43" s="27"/>
      <c r="EI43" s="77"/>
    </row>
    <row r="44" spans="1:139" ht="120" customHeight="1" thickTop="1" x14ac:dyDescent="0.25">
      <c r="A44" s="19">
        <v>35</v>
      </c>
      <c r="B44" s="38" t="s">
        <v>146</v>
      </c>
      <c r="C44" s="38" t="s">
        <v>125</v>
      </c>
      <c r="D44" s="39">
        <f t="shared" si="36"/>
        <v>1970</v>
      </c>
      <c r="E44" s="79">
        <v>222</v>
      </c>
      <c r="F44" s="399">
        <v>1070</v>
      </c>
      <c r="G44" s="41">
        <v>678</v>
      </c>
      <c r="H44" s="41">
        <v>128</v>
      </c>
      <c r="I44" s="42">
        <v>0</v>
      </c>
      <c r="J44" s="73">
        <f t="shared" si="41"/>
        <v>2098</v>
      </c>
      <c r="K44" s="49">
        <v>84</v>
      </c>
      <c r="L44" s="32">
        <v>49</v>
      </c>
      <c r="M44" s="32">
        <v>73</v>
      </c>
      <c r="N44" s="32">
        <v>54</v>
      </c>
      <c r="O44" s="32">
        <v>74</v>
      </c>
      <c r="P44" s="32">
        <v>64</v>
      </c>
      <c r="Q44" s="32">
        <v>104</v>
      </c>
      <c r="R44" s="32">
        <v>90</v>
      </c>
      <c r="S44" s="32">
        <v>76</v>
      </c>
      <c r="T44" s="32">
        <v>82</v>
      </c>
      <c r="U44" s="32"/>
      <c r="V44" s="32"/>
      <c r="W44" s="23">
        <f t="shared" si="46"/>
        <v>750</v>
      </c>
      <c r="X44" s="22">
        <v>76</v>
      </c>
      <c r="Y44" s="32">
        <v>57</v>
      </c>
      <c r="Z44" s="32">
        <v>31</v>
      </c>
      <c r="AA44" s="32">
        <v>10</v>
      </c>
      <c r="AB44" s="32">
        <v>10</v>
      </c>
      <c r="AC44" s="32">
        <v>33</v>
      </c>
      <c r="AD44" s="32">
        <v>132</v>
      </c>
      <c r="AE44" s="32">
        <v>117</v>
      </c>
      <c r="AF44" s="32">
        <v>19</v>
      </c>
      <c r="AG44" s="32">
        <v>35</v>
      </c>
      <c r="AH44" s="32"/>
      <c r="AI44" s="32"/>
      <c r="AJ44" s="24">
        <f t="shared" si="47"/>
        <v>520</v>
      </c>
      <c r="AK44" s="25">
        <f t="shared" si="11"/>
        <v>1270</v>
      </c>
      <c r="AL44" s="35">
        <f t="shared" si="42"/>
        <v>972</v>
      </c>
      <c r="AM44" s="36">
        <f t="shared" si="43"/>
        <v>0</v>
      </c>
      <c r="AN44" s="37">
        <f t="shared" si="44"/>
        <v>1590</v>
      </c>
      <c r="AO44" s="51">
        <v>71</v>
      </c>
      <c r="AP44" s="52">
        <v>32</v>
      </c>
      <c r="AQ44" s="52">
        <v>66</v>
      </c>
      <c r="AR44" s="52">
        <v>61</v>
      </c>
      <c r="AS44" s="52">
        <v>62</v>
      </c>
      <c r="AT44" s="52">
        <v>69</v>
      </c>
      <c r="AU44" s="52">
        <v>76</v>
      </c>
      <c r="AV44" s="52">
        <v>83</v>
      </c>
      <c r="AW44" s="52">
        <v>82</v>
      </c>
      <c r="AX44" s="52">
        <v>81</v>
      </c>
      <c r="AY44" s="52"/>
      <c r="AZ44" s="52"/>
      <c r="BA44" s="54">
        <f t="shared" si="48"/>
        <v>683</v>
      </c>
      <c r="BB44" s="61">
        <v>0</v>
      </c>
      <c r="BC44" s="61">
        <v>0</v>
      </c>
      <c r="BD44" s="61">
        <v>0</v>
      </c>
      <c r="BE44" s="61">
        <v>1</v>
      </c>
      <c r="BF44" s="61">
        <v>2</v>
      </c>
      <c r="BG44" s="61">
        <v>0</v>
      </c>
      <c r="BH44" s="61">
        <v>1</v>
      </c>
      <c r="BI44" s="61">
        <v>0</v>
      </c>
      <c r="BJ44" s="61">
        <v>0</v>
      </c>
      <c r="BK44" s="61">
        <v>0</v>
      </c>
      <c r="BL44" s="61"/>
      <c r="BM44" s="61"/>
      <c r="BN44" s="56">
        <f t="shared" si="5"/>
        <v>4</v>
      </c>
      <c r="BO44" s="68">
        <v>0</v>
      </c>
      <c r="BP44" s="41">
        <v>1</v>
      </c>
      <c r="BQ44" s="41">
        <v>0</v>
      </c>
      <c r="BR44" s="41">
        <v>2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/>
      <c r="BZ44" s="44"/>
      <c r="CA44" s="64">
        <f t="shared" si="34"/>
        <v>3</v>
      </c>
      <c r="CB44" s="41">
        <v>0</v>
      </c>
      <c r="CC44" s="41">
        <v>0</v>
      </c>
      <c r="CD44" s="41">
        <v>0</v>
      </c>
      <c r="CE44" s="41">
        <v>0</v>
      </c>
      <c r="CF44" s="41">
        <v>1</v>
      </c>
      <c r="CG44" s="41">
        <v>0</v>
      </c>
      <c r="CH44" s="41">
        <v>0</v>
      </c>
      <c r="CI44" s="41">
        <v>0</v>
      </c>
      <c r="CJ44" s="41">
        <v>0</v>
      </c>
      <c r="CK44" s="41">
        <v>7</v>
      </c>
      <c r="CL44" s="41"/>
      <c r="CM44" s="41"/>
      <c r="CN44" s="65">
        <f t="shared" si="37"/>
        <v>8</v>
      </c>
      <c r="CO44" s="530">
        <f t="shared" si="13"/>
        <v>286</v>
      </c>
      <c r="CP44" s="89">
        <f t="shared" si="45"/>
        <v>0</v>
      </c>
      <c r="CQ44" s="531">
        <f t="shared" si="14"/>
        <v>1578</v>
      </c>
      <c r="CR44" s="90">
        <f t="shared" si="15"/>
        <v>1864</v>
      </c>
      <c r="CS44" s="216">
        <f t="shared" si="16"/>
        <v>683</v>
      </c>
      <c r="CT44" s="70">
        <f t="shared" si="32"/>
        <v>8.352941176470588E-2</v>
      </c>
      <c r="CU44" s="70">
        <f t="shared" si="17"/>
        <v>3.7647058823529408E-2</v>
      </c>
      <c r="CV44" s="160">
        <f t="shared" si="18"/>
        <v>7.7647058823529416E-2</v>
      </c>
      <c r="CW44" s="160">
        <f t="shared" si="19"/>
        <v>7.1764705882352939E-2</v>
      </c>
      <c r="CX44" s="160">
        <f t="shared" si="20"/>
        <v>7.2941176470588232E-2</v>
      </c>
      <c r="CY44" s="160">
        <f t="shared" si="21"/>
        <v>8.1176470588235294E-2</v>
      </c>
      <c r="CZ44" s="161">
        <f t="shared" si="22"/>
        <v>8.9411764705882357E-2</v>
      </c>
      <c r="DA44" s="161">
        <f t="shared" si="23"/>
        <v>9.7647058823529406E-2</v>
      </c>
      <c r="DB44" s="70">
        <f t="shared" si="24"/>
        <v>9.6470588235294114E-2</v>
      </c>
      <c r="DC44" s="70">
        <f t="shared" si="25"/>
        <v>9.5294117647058821E-2</v>
      </c>
      <c r="DD44" s="70">
        <f t="shared" si="26"/>
        <v>0</v>
      </c>
      <c r="DE44" s="70">
        <f t="shared" si="27"/>
        <v>0</v>
      </c>
      <c r="DF44" s="430">
        <f t="shared" si="28"/>
        <v>0.8</v>
      </c>
      <c r="DG44" s="429">
        <v>850</v>
      </c>
      <c r="DH44" s="437" t="str">
        <f t="shared" si="29"/>
        <v>BAJO</v>
      </c>
      <c r="DI44" s="337">
        <f t="shared" si="33"/>
        <v>73.44</v>
      </c>
      <c r="DJ44" s="418">
        <f t="shared" si="30"/>
        <v>1105</v>
      </c>
      <c r="DK44" s="419">
        <f t="shared" si="31"/>
        <v>1445</v>
      </c>
      <c r="DL44" s="71"/>
      <c r="DM44" s="26"/>
      <c r="DN44" s="27"/>
      <c r="DO44" s="26"/>
      <c r="DP44" s="27"/>
      <c r="DQ44" s="26"/>
      <c r="DR44" s="27"/>
      <c r="DS44" s="26"/>
      <c r="DT44" s="27"/>
      <c r="DU44" s="26"/>
      <c r="DV44" s="27"/>
      <c r="DW44" s="26"/>
      <c r="DX44" s="27"/>
      <c r="DY44" s="26"/>
      <c r="DZ44" s="27"/>
      <c r="EA44" s="26"/>
      <c r="EB44" s="27"/>
      <c r="EC44" s="26"/>
      <c r="ED44" s="27"/>
      <c r="EE44" s="26"/>
      <c r="EF44" s="27"/>
      <c r="EG44" s="26"/>
      <c r="EH44" s="27"/>
      <c r="EI44" s="77"/>
    </row>
    <row r="45" spans="1:139" ht="120" customHeight="1" thickBot="1" x14ac:dyDescent="0.3">
      <c r="A45" s="20">
        <v>36</v>
      </c>
      <c r="B45" s="38" t="s">
        <v>50</v>
      </c>
      <c r="C45" s="38" t="s">
        <v>126</v>
      </c>
      <c r="D45" s="39">
        <f t="shared" si="36"/>
        <v>1499</v>
      </c>
      <c r="E45" s="79">
        <v>563</v>
      </c>
      <c r="F45" s="399">
        <v>807</v>
      </c>
      <c r="G45" s="41">
        <v>129</v>
      </c>
      <c r="H45" s="41">
        <v>118</v>
      </c>
      <c r="I45" s="42">
        <v>0</v>
      </c>
      <c r="J45" s="73">
        <f t="shared" si="41"/>
        <v>1617</v>
      </c>
      <c r="K45" s="49">
        <v>53</v>
      </c>
      <c r="L45" s="32">
        <v>41</v>
      </c>
      <c r="M45" s="32">
        <v>74</v>
      </c>
      <c r="N45" s="32">
        <v>90</v>
      </c>
      <c r="O45" s="32">
        <v>43</v>
      </c>
      <c r="P45" s="32">
        <v>74</v>
      </c>
      <c r="Q45" s="32">
        <v>52</v>
      </c>
      <c r="R45" s="32">
        <v>62</v>
      </c>
      <c r="S45" s="32">
        <v>66</v>
      </c>
      <c r="T45" s="32">
        <v>39</v>
      </c>
      <c r="U45" s="32"/>
      <c r="V45" s="32"/>
      <c r="W45" s="23">
        <f t="shared" si="46"/>
        <v>594</v>
      </c>
      <c r="X45" s="22">
        <v>12</v>
      </c>
      <c r="Y45" s="32">
        <v>18</v>
      </c>
      <c r="Z45" s="32">
        <v>9</v>
      </c>
      <c r="AA45" s="32">
        <v>8</v>
      </c>
      <c r="AB45" s="32">
        <v>18</v>
      </c>
      <c r="AC45" s="32">
        <v>19</v>
      </c>
      <c r="AD45" s="32">
        <v>22</v>
      </c>
      <c r="AE45" s="32">
        <v>21</v>
      </c>
      <c r="AF45" s="32">
        <v>43</v>
      </c>
      <c r="AG45" s="32">
        <v>6</v>
      </c>
      <c r="AH45" s="32"/>
      <c r="AI45" s="32"/>
      <c r="AJ45" s="24">
        <f t="shared" si="47"/>
        <v>176</v>
      </c>
      <c r="AK45" s="25">
        <f t="shared" si="11"/>
        <v>770</v>
      </c>
      <c r="AL45" s="35">
        <f t="shared" si="42"/>
        <v>1157</v>
      </c>
      <c r="AM45" s="36">
        <f t="shared" si="43"/>
        <v>0</v>
      </c>
      <c r="AN45" s="37">
        <f t="shared" si="44"/>
        <v>983</v>
      </c>
      <c r="AO45" s="51">
        <v>37</v>
      </c>
      <c r="AP45" s="52">
        <v>16</v>
      </c>
      <c r="AQ45" s="52">
        <v>76</v>
      </c>
      <c r="AR45" s="52">
        <v>44</v>
      </c>
      <c r="AS45" s="52">
        <v>51</v>
      </c>
      <c r="AT45" s="52">
        <v>59</v>
      </c>
      <c r="AU45" s="52">
        <v>63</v>
      </c>
      <c r="AV45" s="52">
        <v>65</v>
      </c>
      <c r="AW45" s="52">
        <v>78</v>
      </c>
      <c r="AX45" s="52">
        <v>51</v>
      </c>
      <c r="AY45" s="52"/>
      <c r="AZ45" s="52"/>
      <c r="BA45" s="54">
        <f t="shared" si="48"/>
        <v>540</v>
      </c>
      <c r="BB45" s="61">
        <v>14</v>
      </c>
      <c r="BC45" s="61">
        <v>5</v>
      </c>
      <c r="BD45" s="61">
        <v>0</v>
      </c>
      <c r="BE45" s="61">
        <v>0</v>
      </c>
      <c r="BF45" s="61">
        <v>1</v>
      </c>
      <c r="BG45" s="61">
        <v>0</v>
      </c>
      <c r="BH45" s="61">
        <v>1</v>
      </c>
      <c r="BI45" s="61">
        <v>0</v>
      </c>
      <c r="BJ45" s="61">
        <v>5</v>
      </c>
      <c r="BK45" s="61">
        <v>1</v>
      </c>
      <c r="BL45" s="61"/>
      <c r="BM45" s="61"/>
      <c r="BN45" s="56">
        <f t="shared" si="5"/>
        <v>27</v>
      </c>
      <c r="BO45" s="68">
        <v>0</v>
      </c>
      <c r="BP45" s="41">
        <v>0</v>
      </c>
      <c r="BQ45" s="41">
        <v>1</v>
      </c>
      <c r="BR45" s="41">
        <v>0</v>
      </c>
      <c r="BS45" s="41">
        <v>0</v>
      </c>
      <c r="BT45" s="41">
        <v>0</v>
      </c>
      <c r="BU45" s="41">
        <v>0</v>
      </c>
      <c r="BV45" s="41">
        <v>0</v>
      </c>
      <c r="BW45" s="41">
        <v>1</v>
      </c>
      <c r="BX45" s="41">
        <v>0</v>
      </c>
      <c r="BY45" s="41"/>
      <c r="BZ45" s="44"/>
      <c r="CA45" s="64">
        <f t="shared" si="34"/>
        <v>2</v>
      </c>
      <c r="CB45" s="41">
        <v>0</v>
      </c>
      <c r="CC45" s="41">
        <v>0</v>
      </c>
      <c r="CD45" s="41">
        <v>1</v>
      </c>
      <c r="CE45" s="41">
        <v>0</v>
      </c>
      <c r="CF45" s="41">
        <v>0</v>
      </c>
      <c r="CG45" s="41">
        <v>0</v>
      </c>
      <c r="CH45" s="41">
        <v>0</v>
      </c>
      <c r="CI45" s="41">
        <v>1</v>
      </c>
      <c r="CJ45" s="41">
        <v>0</v>
      </c>
      <c r="CK45" s="41">
        <v>0</v>
      </c>
      <c r="CL45" s="41"/>
      <c r="CM45" s="41"/>
      <c r="CN45" s="65">
        <f t="shared" si="37"/>
        <v>2</v>
      </c>
      <c r="CO45" s="530">
        <f t="shared" si="13"/>
        <v>615</v>
      </c>
      <c r="CP45" s="89">
        <f t="shared" si="45"/>
        <v>0</v>
      </c>
      <c r="CQ45" s="531">
        <f t="shared" si="14"/>
        <v>954</v>
      </c>
      <c r="CR45" s="90">
        <f t="shared" si="15"/>
        <v>1569</v>
      </c>
      <c r="CS45" s="216">
        <f t="shared" si="16"/>
        <v>540</v>
      </c>
      <c r="CT45" s="70">
        <f t="shared" si="32"/>
        <v>6.1666666666666668E-2</v>
      </c>
      <c r="CU45" s="70">
        <f t="shared" si="17"/>
        <v>2.6666666666666668E-2</v>
      </c>
      <c r="CV45" s="160">
        <f t="shared" si="18"/>
        <v>0.12666666666666668</v>
      </c>
      <c r="CW45" s="160">
        <f t="shared" si="19"/>
        <v>7.3333333333333334E-2</v>
      </c>
      <c r="CX45" s="160">
        <f t="shared" si="20"/>
        <v>8.5000000000000006E-2</v>
      </c>
      <c r="CY45" s="160">
        <f t="shared" si="21"/>
        <v>9.8333333333333328E-2</v>
      </c>
      <c r="CZ45" s="161">
        <f t="shared" si="22"/>
        <v>0.105</v>
      </c>
      <c r="DA45" s="161">
        <f t="shared" si="23"/>
        <v>0.10833333333333334</v>
      </c>
      <c r="DB45" s="70">
        <f t="shared" si="24"/>
        <v>0.13</v>
      </c>
      <c r="DC45" s="70">
        <f t="shared" si="25"/>
        <v>8.5000000000000006E-2</v>
      </c>
      <c r="DD45" s="70">
        <f t="shared" si="26"/>
        <v>0</v>
      </c>
      <c r="DE45" s="70">
        <f t="shared" si="27"/>
        <v>0</v>
      </c>
      <c r="DF45" s="430">
        <f t="shared" si="28"/>
        <v>0.9</v>
      </c>
      <c r="DG45" s="429">
        <v>600</v>
      </c>
      <c r="DH45" s="437" t="str">
        <f t="shared" si="29"/>
        <v>BUENO</v>
      </c>
      <c r="DI45" s="337">
        <f t="shared" si="33"/>
        <v>51.84</v>
      </c>
      <c r="DJ45" s="418">
        <f t="shared" si="30"/>
        <v>780</v>
      </c>
      <c r="DK45" s="419">
        <f t="shared" si="31"/>
        <v>1020</v>
      </c>
      <c r="DL45" s="71"/>
      <c r="DM45" s="26"/>
      <c r="DN45" s="27"/>
      <c r="DO45" s="26"/>
      <c r="DP45" s="27"/>
      <c r="DQ45" s="26"/>
      <c r="DR45" s="27"/>
      <c r="DS45" s="26"/>
      <c r="DT45" s="27"/>
      <c r="DU45" s="26"/>
      <c r="DV45" s="27"/>
      <c r="DW45" s="26"/>
      <c r="DX45" s="27"/>
      <c r="DY45" s="26"/>
      <c r="DZ45" s="27"/>
      <c r="EA45" s="26"/>
      <c r="EB45" s="27"/>
      <c r="EC45" s="26"/>
      <c r="ED45" s="27"/>
      <c r="EE45" s="26"/>
      <c r="EF45" s="27"/>
      <c r="EG45" s="26"/>
      <c r="EH45" s="27"/>
      <c r="EI45" s="77"/>
    </row>
    <row r="46" spans="1:139" ht="120" customHeight="1" thickTop="1" x14ac:dyDescent="0.25">
      <c r="A46" s="19">
        <v>37</v>
      </c>
      <c r="B46" s="38" t="s">
        <v>94</v>
      </c>
      <c r="C46" s="38" t="s">
        <v>127</v>
      </c>
      <c r="D46" s="39">
        <f t="shared" si="36"/>
        <v>1350</v>
      </c>
      <c r="E46" s="79">
        <v>715</v>
      </c>
      <c r="F46" s="399">
        <v>485</v>
      </c>
      <c r="G46" s="41">
        <v>150</v>
      </c>
      <c r="H46" s="41">
        <v>36</v>
      </c>
      <c r="I46" s="42">
        <v>0</v>
      </c>
      <c r="J46" s="73">
        <f t="shared" si="41"/>
        <v>1386</v>
      </c>
      <c r="K46" s="49">
        <v>65</v>
      </c>
      <c r="L46" s="32">
        <v>17</v>
      </c>
      <c r="M46" s="32">
        <v>108</v>
      </c>
      <c r="N46" s="32">
        <v>58</v>
      </c>
      <c r="O46" s="32">
        <v>71</v>
      </c>
      <c r="P46" s="32">
        <v>55</v>
      </c>
      <c r="Q46" s="32">
        <v>62</v>
      </c>
      <c r="R46" s="32">
        <v>37</v>
      </c>
      <c r="S46" s="32">
        <v>66</v>
      </c>
      <c r="T46" s="32">
        <v>50</v>
      </c>
      <c r="U46" s="32"/>
      <c r="V46" s="32"/>
      <c r="W46" s="23">
        <f t="shared" si="46"/>
        <v>589</v>
      </c>
      <c r="X46" s="22">
        <v>24</v>
      </c>
      <c r="Y46" s="32">
        <v>5</v>
      </c>
      <c r="Z46" s="32">
        <v>17</v>
      </c>
      <c r="AA46" s="32">
        <v>11</v>
      </c>
      <c r="AB46" s="32">
        <v>10</v>
      </c>
      <c r="AC46" s="32">
        <v>19</v>
      </c>
      <c r="AD46" s="32">
        <v>25</v>
      </c>
      <c r="AE46" s="32">
        <v>21</v>
      </c>
      <c r="AF46" s="32">
        <v>15</v>
      </c>
      <c r="AG46" s="32">
        <v>11</v>
      </c>
      <c r="AH46" s="32"/>
      <c r="AI46" s="32"/>
      <c r="AJ46" s="24">
        <f t="shared" si="47"/>
        <v>158</v>
      </c>
      <c r="AK46" s="25">
        <f t="shared" si="11"/>
        <v>747</v>
      </c>
      <c r="AL46" s="35">
        <f t="shared" si="42"/>
        <v>1304</v>
      </c>
      <c r="AM46" s="36">
        <f t="shared" si="43"/>
        <v>0</v>
      </c>
      <c r="AN46" s="37">
        <f t="shared" si="44"/>
        <v>643</v>
      </c>
      <c r="AO46" s="51">
        <v>41</v>
      </c>
      <c r="AP46" s="52">
        <v>26</v>
      </c>
      <c r="AQ46" s="52">
        <v>78</v>
      </c>
      <c r="AR46" s="52">
        <v>111</v>
      </c>
      <c r="AS46" s="52">
        <v>76</v>
      </c>
      <c r="AT46" s="52">
        <v>53</v>
      </c>
      <c r="AU46" s="52">
        <v>81</v>
      </c>
      <c r="AV46" s="52">
        <v>65</v>
      </c>
      <c r="AW46" s="52">
        <v>72</v>
      </c>
      <c r="AX46" s="52">
        <v>52</v>
      </c>
      <c r="AY46" s="52"/>
      <c r="AZ46" s="52"/>
      <c r="BA46" s="54">
        <f t="shared" si="48"/>
        <v>655</v>
      </c>
      <c r="BB46" s="61">
        <v>2</v>
      </c>
      <c r="BC46" s="61">
        <v>0</v>
      </c>
      <c r="BD46" s="61">
        <v>1</v>
      </c>
      <c r="BE46" s="61">
        <v>0</v>
      </c>
      <c r="BF46" s="61">
        <v>0</v>
      </c>
      <c r="BG46" s="61">
        <v>0</v>
      </c>
      <c r="BH46" s="61">
        <v>9</v>
      </c>
      <c r="BI46" s="61">
        <v>0</v>
      </c>
      <c r="BJ46" s="61">
        <v>1</v>
      </c>
      <c r="BK46" s="61">
        <v>0</v>
      </c>
      <c r="BL46" s="61"/>
      <c r="BM46" s="61"/>
      <c r="BN46" s="56">
        <f t="shared" si="5"/>
        <v>13</v>
      </c>
      <c r="BO46" s="68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0</v>
      </c>
      <c r="BV46" s="41">
        <v>0</v>
      </c>
      <c r="BW46" s="41">
        <v>0</v>
      </c>
      <c r="BX46" s="41">
        <v>1</v>
      </c>
      <c r="BY46" s="41"/>
      <c r="BZ46" s="44"/>
      <c r="CA46" s="64">
        <f t="shared" si="34"/>
        <v>1</v>
      </c>
      <c r="CB46" s="41">
        <v>2</v>
      </c>
      <c r="CC46" s="41">
        <v>0</v>
      </c>
      <c r="CD46" s="41">
        <v>0</v>
      </c>
      <c r="CE46" s="41">
        <v>0</v>
      </c>
      <c r="CF46" s="41">
        <v>0</v>
      </c>
      <c r="CG46" s="41">
        <v>0</v>
      </c>
      <c r="CH46" s="41">
        <v>20</v>
      </c>
      <c r="CI46" s="41">
        <v>0</v>
      </c>
      <c r="CJ46" s="41">
        <v>0</v>
      </c>
      <c r="CK46" s="41">
        <v>0</v>
      </c>
      <c r="CL46" s="41"/>
      <c r="CM46" s="41"/>
      <c r="CN46" s="65">
        <f t="shared" si="37"/>
        <v>22</v>
      </c>
      <c r="CO46" s="530">
        <f t="shared" si="13"/>
        <v>648</v>
      </c>
      <c r="CP46" s="89">
        <f t="shared" si="45"/>
        <v>0</v>
      </c>
      <c r="CQ46" s="531">
        <f t="shared" si="14"/>
        <v>608</v>
      </c>
      <c r="CR46" s="90">
        <f t="shared" si="15"/>
        <v>1256</v>
      </c>
      <c r="CS46" s="216">
        <f t="shared" si="16"/>
        <v>655</v>
      </c>
      <c r="CT46" s="70">
        <f t="shared" si="32"/>
        <v>6.8333333333333329E-2</v>
      </c>
      <c r="CU46" s="70">
        <f t="shared" si="17"/>
        <v>4.3333333333333335E-2</v>
      </c>
      <c r="CV46" s="160">
        <f t="shared" si="18"/>
        <v>0.13</v>
      </c>
      <c r="CW46" s="160">
        <f t="shared" si="19"/>
        <v>0.185</v>
      </c>
      <c r="CX46" s="160">
        <f t="shared" si="20"/>
        <v>0.12666666666666668</v>
      </c>
      <c r="CY46" s="160">
        <f t="shared" si="21"/>
        <v>8.8333333333333333E-2</v>
      </c>
      <c r="CZ46" s="161">
        <f t="shared" si="22"/>
        <v>0.13500000000000001</v>
      </c>
      <c r="DA46" s="161">
        <f t="shared" si="23"/>
        <v>0.10833333333333334</v>
      </c>
      <c r="DB46" s="70">
        <f t="shared" si="24"/>
        <v>0.12</v>
      </c>
      <c r="DC46" s="70">
        <f t="shared" si="25"/>
        <v>8.666666666666667E-2</v>
      </c>
      <c r="DD46" s="70">
        <f t="shared" si="26"/>
        <v>0</v>
      </c>
      <c r="DE46" s="70">
        <f t="shared" si="27"/>
        <v>0</v>
      </c>
      <c r="DF46" s="430">
        <f t="shared" si="28"/>
        <v>1.0900000000000001</v>
      </c>
      <c r="DG46" s="429">
        <v>600</v>
      </c>
      <c r="DH46" s="437" t="str">
        <f t="shared" si="29"/>
        <v>MUY BUENO</v>
      </c>
      <c r="DI46" s="337">
        <f t="shared" si="33"/>
        <v>51.84</v>
      </c>
      <c r="DJ46" s="418">
        <f t="shared" si="30"/>
        <v>780</v>
      </c>
      <c r="DK46" s="419">
        <f t="shared" si="31"/>
        <v>1020</v>
      </c>
      <c r="DL46" s="71"/>
      <c r="DM46" s="26"/>
      <c r="DN46" s="27"/>
      <c r="DO46" s="26"/>
      <c r="DP46" s="27"/>
      <c r="DQ46" s="26"/>
      <c r="DR46" s="27"/>
      <c r="DS46" s="26"/>
      <c r="DT46" s="27"/>
      <c r="DU46" s="26"/>
      <c r="DV46" s="27"/>
      <c r="DW46" s="26"/>
      <c r="DX46" s="27"/>
      <c r="DY46" s="26"/>
      <c r="DZ46" s="27"/>
      <c r="EA46" s="26"/>
      <c r="EB46" s="27"/>
      <c r="EC46" s="26"/>
      <c r="ED46" s="27"/>
      <c r="EE46" s="26"/>
      <c r="EF46" s="27"/>
      <c r="EG46" s="26"/>
      <c r="EH46" s="27"/>
      <c r="EI46" s="77"/>
    </row>
    <row r="47" spans="1:139" ht="120" customHeight="1" thickBot="1" x14ac:dyDescent="0.3">
      <c r="A47" s="20">
        <v>38</v>
      </c>
      <c r="B47" s="38" t="s">
        <v>51</v>
      </c>
      <c r="C47" s="38" t="s">
        <v>128</v>
      </c>
      <c r="D47" s="39">
        <f t="shared" si="36"/>
        <v>1566</v>
      </c>
      <c r="E47" s="79">
        <v>547</v>
      </c>
      <c r="F47" s="399">
        <v>728</v>
      </c>
      <c r="G47" s="41">
        <v>291</v>
      </c>
      <c r="H47" s="41">
        <v>24</v>
      </c>
      <c r="I47" s="42">
        <v>0</v>
      </c>
      <c r="J47" s="73">
        <f t="shared" si="41"/>
        <v>1590</v>
      </c>
      <c r="K47" s="49">
        <v>67</v>
      </c>
      <c r="L47" s="32">
        <v>31</v>
      </c>
      <c r="M47" s="32">
        <v>51</v>
      </c>
      <c r="N47" s="32">
        <v>23</v>
      </c>
      <c r="O47" s="32">
        <v>116</v>
      </c>
      <c r="P47" s="32">
        <v>105</v>
      </c>
      <c r="Q47" s="32">
        <v>45</v>
      </c>
      <c r="R47" s="32">
        <v>57</v>
      </c>
      <c r="S47" s="32">
        <v>68</v>
      </c>
      <c r="T47" s="32">
        <v>28</v>
      </c>
      <c r="U47" s="32"/>
      <c r="V47" s="32"/>
      <c r="W47" s="23">
        <f t="shared" si="46"/>
        <v>591</v>
      </c>
      <c r="X47" s="22">
        <v>19</v>
      </c>
      <c r="Y47" s="32">
        <v>15</v>
      </c>
      <c r="Z47" s="32">
        <v>70</v>
      </c>
      <c r="AA47" s="32">
        <v>21</v>
      </c>
      <c r="AB47" s="32">
        <v>106</v>
      </c>
      <c r="AC47" s="32">
        <v>631</v>
      </c>
      <c r="AD47" s="32">
        <v>15</v>
      </c>
      <c r="AE47" s="32">
        <v>18</v>
      </c>
      <c r="AF47" s="32">
        <v>24</v>
      </c>
      <c r="AG47" s="32">
        <v>12</v>
      </c>
      <c r="AH47" s="32"/>
      <c r="AI47" s="32"/>
      <c r="AJ47" s="24">
        <f t="shared" si="47"/>
        <v>931</v>
      </c>
      <c r="AK47" s="25">
        <f t="shared" si="11"/>
        <v>1522</v>
      </c>
      <c r="AL47" s="35">
        <f t="shared" si="42"/>
        <v>1138</v>
      </c>
      <c r="AM47" s="36">
        <f t="shared" si="43"/>
        <v>0</v>
      </c>
      <c r="AN47" s="37">
        <f t="shared" si="44"/>
        <v>1659</v>
      </c>
      <c r="AO47" s="51">
        <v>46</v>
      </c>
      <c r="AP47" s="52">
        <v>44</v>
      </c>
      <c r="AQ47" s="52">
        <v>48</v>
      </c>
      <c r="AR47" s="52">
        <v>43</v>
      </c>
      <c r="AS47" s="52">
        <v>74</v>
      </c>
      <c r="AT47" s="52">
        <v>60</v>
      </c>
      <c r="AU47" s="52">
        <v>55</v>
      </c>
      <c r="AV47" s="52">
        <v>56</v>
      </c>
      <c r="AW47" s="52">
        <v>62</v>
      </c>
      <c r="AX47" s="52">
        <v>66</v>
      </c>
      <c r="AY47" s="52"/>
      <c r="AZ47" s="52"/>
      <c r="BA47" s="54">
        <f t="shared" si="48"/>
        <v>554</v>
      </c>
      <c r="BB47" s="61">
        <v>1</v>
      </c>
      <c r="BC47" s="61">
        <v>1</v>
      </c>
      <c r="BD47" s="61">
        <v>1</v>
      </c>
      <c r="BE47" s="61">
        <v>1</v>
      </c>
      <c r="BF47" s="61">
        <v>3</v>
      </c>
      <c r="BG47" s="61">
        <v>3</v>
      </c>
      <c r="BH47" s="61">
        <v>0</v>
      </c>
      <c r="BI47" s="61">
        <v>0</v>
      </c>
      <c r="BJ47" s="61">
        <v>1</v>
      </c>
      <c r="BK47" s="61">
        <v>1</v>
      </c>
      <c r="BL47" s="61"/>
      <c r="BM47" s="61"/>
      <c r="BN47" s="56">
        <f t="shared" si="5"/>
        <v>12</v>
      </c>
      <c r="BO47" s="68">
        <v>0</v>
      </c>
      <c r="BP47" s="41">
        <v>0</v>
      </c>
      <c r="BQ47" s="41">
        <v>0</v>
      </c>
      <c r="BR47" s="41">
        <v>0</v>
      </c>
      <c r="BS47" s="41">
        <v>0</v>
      </c>
      <c r="BT47" s="41">
        <v>0</v>
      </c>
      <c r="BU47" s="41">
        <v>0</v>
      </c>
      <c r="BV47" s="41">
        <v>0</v>
      </c>
      <c r="BW47" s="41">
        <v>0</v>
      </c>
      <c r="BX47" s="41">
        <v>0</v>
      </c>
      <c r="BY47" s="41"/>
      <c r="BZ47" s="44"/>
      <c r="CA47" s="64">
        <f t="shared" si="34"/>
        <v>0</v>
      </c>
      <c r="CB47" s="41">
        <v>0</v>
      </c>
      <c r="CC47" s="41">
        <v>0</v>
      </c>
      <c r="CD47" s="41">
        <v>0</v>
      </c>
      <c r="CE47" s="41">
        <v>0</v>
      </c>
      <c r="CF47" s="41">
        <v>5</v>
      </c>
      <c r="CG47" s="41">
        <v>47</v>
      </c>
      <c r="CH47" s="41">
        <v>0</v>
      </c>
      <c r="CI47" s="41">
        <v>0</v>
      </c>
      <c r="CJ47" s="41">
        <v>0</v>
      </c>
      <c r="CK47" s="41">
        <v>0</v>
      </c>
      <c r="CL47" s="41"/>
      <c r="CM47" s="41"/>
      <c r="CN47" s="65">
        <f t="shared" si="37"/>
        <v>52</v>
      </c>
      <c r="CO47" s="530">
        <f t="shared" si="13"/>
        <v>584</v>
      </c>
      <c r="CP47" s="89">
        <f t="shared" si="45"/>
        <v>0</v>
      </c>
      <c r="CQ47" s="531">
        <f t="shared" si="14"/>
        <v>1595</v>
      </c>
      <c r="CR47" s="90">
        <f t="shared" si="15"/>
        <v>2179</v>
      </c>
      <c r="CS47" s="216">
        <f t="shared" si="16"/>
        <v>554</v>
      </c>
      <c r="CT47" s="70">
        <f t="shared" si="32"/>
        <v>4.8421052631578948E-2</v>
      </c>
      <c r="CU47" s="70">
        <f t="shared" si="17"/>
        <v>4.6315789473684213E-2</v>
      </c>
      <c r="CV47" s="160">
        <f t="shared" si="18"/>
        <v>5.0526315789473683E-2</v>
      </c>
      <c r="CW47" s="160">
        <f t="shared" si="19"/>
        <v>4.5263157894736845E-2</v>
      </c>
      <c r="CX47" s="160">
        <f t="shared" si="20"/>
        <v>7.7894736842105267E-2</v>
      </c>
      <c r="CY47" s="160">
        <f t="shared" si="21"/>
        <v>6.3157894736842107E-2</v>
      </c>
      <c r="CZ47" s="161">
        <f t="shared" si="22"/>
        <v>5.7894736842105263E-2</v>
      </c>
      <c r="DA47" s="161">
        <f t="shared" si="23"/>
        <v>5.894736842105263E-2</v>
      </c>
      <c r="DB47" s="70">
        <f t="shared" si="24"/>
        <v>6.5263157894736842E-2</v>
      </c>
      <c r="DC47" s="70">
        <f t="shared" si="25"/>
        <v>6.9473684210526312E-2</v>
      </c>
      <c r="DD47" s="70">
        <f t="shared" si="26"/>
        <v>0</v>
      </c>
      <c r="DE47" s="70">
        <f t="shared" si="27"/>
        <v>0</v>
      </c>
      <c r="DF47" s="430">
        <f t="shared" si="28"/>
        <v>0.57999999999999996</v>
      </c>
      <c r="DG47" s="431">
        <v>950</v>
      </c>
      <c r="DH47" s="437" t="str">
        <f t="shared" si="29"/>
        <v>BAJO</v>
      </c>
      <c r="DI47" s="337">
        <f t="shared" si="33"/>
        <v>82.08</v>
      </c>
      <c r="DJ47" s="418">
        <f t="shared" si="30"/>
        <v>1235</v>
      </c>
      <c r="DK47" s="419">
        <f t="shared" si="31"/>
        <v>1615</v>
      </c>
      <c r="DL47" s="71"/>
      <c r="DM47" s="26"/>
      <c r="DN47" s="27"/>
      <c r="DO47" s="26"/>
      <c r="DP47" s="27"/>
      <c r="DQ47" s="26"/>
      <c r="DR47" s="27"/>
      <c r="DS47" s="26"/>
      <c r="DT47" s="27"/>
      <c r="DU47" s="26"/>
      <c r="DV47" s="27"/>
      <c r="DW47" s="26"/>
      <c r="DX47" s="27"/>
      <c r="DY47" s="26"/>
      <c r="DZ47" s="27"/>
      <c r="EA47" s="26"/>
      <c r="EB47" s="27"/>
      <c r="EC47" s="26"/>
      <c r="ED47" s="27"/>
      <c r="EE47" s="26"/>
      <c r="EF47" s="27"/>
      <c r="EG47" s="26"/>
      <c r="EH47" s="27"/>
      <c r="EI47" s="77"/>
    </row>
    <row r="48" spans="1:139" ht="120" customHeight="1" thickTop="1" x14ac:dyDescent="0.25">
      <c r="A48" s="19">
        <v>39</v>
      </c>
      <c r="B48" s="38" t="s">
        <v>147</v>
      </c>
      <c r="C48" s="38" t="s">
        <v>270</v>
      </c>
      <c r="D48" s="39">
        <f t="shared" si="36"/>
        <v>423</v>
      </c>
      <c r="E48" s="79">
        <v>228</v>
      </c>
      <c r="F48" s="399">
        <v>131</v>
      </c>
      <c r="G48" s="41">
        <v>64</v>
      </c>
      <c r="H48" s="41">
        <v>37</v>
      </c>
      <c r="I48" s="42">
        <v>0</v>
      </c>
      <c r="J48" s="73">
        <f t="shared" si="41"/>
        <v>460</v>
      </c>
      <c r="K48" s="49">
        <v>20</v>
      </c>
      <c r="L48" s="32">
        <v>19</v>
      </c>
      <c r="M48" s="32">
        <v>55</v>
      </c>
      <c r="N48" s="32">
        <v>31</v>
      </c>
      <c r="O48" s="32">
        <v>37</v>
      </c>
      <c r="P48" s="32">
        <v>28</v>
      </c>
      <c r="Q48" s="32">
        <v>22</v>
      </c>
      <c r="R48" s="32">
        <v>22</v>
      </c>
      <c r="S48" s="32">
        <v>54</v>
      </c>
      <c r="T48" s="32">
        <v>32</v>
      </c>
      <c r="U48" s="32"/>
      <c r="V48" s="32"/>
      <c r="W48" s="23">
        <f t="shared" si="46"/>
        <v>320</v>
      </c>
      <c r="X48" s="22">
        <v>6</v>
      </c>
      <c r="Y48" s="32">
        <v>13</v>
      </c>
      <c r="Z48" s="32">
        <v>29</v>
      </c>
      <c r="AA48" s="32">
        <v>14</v>
      </c>
      <c r="AB48" s="32">
        <v>23</v>
      </c>
      <c r="AC48" s="32">
        <v>355</v>
      </c>
      <c r="AD48" s="32">
        <v>5</v>
      </c>
      <c r="AE48" s="32">
        <v>0</v>
      </c>
      <c r="AF48" s="32">
        <v>4</v>
      </c>
      <c r="AG48" s="32">
        <v>2</v>
      </c>
      <c r="AH48" s="32"/>
      <c r="AI48" s="32"/>
      <c r="AJ48" s="24">
        <f t="shared" si="47"/>
        <v>451</v>
      </c>
      <c r="AK48" s="25">
        <f t="shared" si="11"/>
        <v>771</v>
      </c>
      <c r="AL48" s="35">
        <f t="shared" si="42"/>
        <v>548</v>
      </c>
      <c r="AM48" s="36">
        <f t="shared" si="43"/>
        <v>0</v>
      </c>
      <c r="AN48" s="37">
        <f t="shared" si="44"/>
        <v>582</v>
      </c>
      <c r="AO48" s="51">
        <v>22</v>
      </c>
      <c r="AP48" s="52">
        <v>25</v>
      </c>
      <c r="AQ48" s="52">
        <v>39</v>
      </c>
      <c r="AR48" s="52">
        <v>39</v>
      </c>
      <c r="AS48" s="52">
        <v>37</v>
      </c>
      <c r="AT48" s="52">
        <v>17</v>
      </c>
      <c r="AU48" s="52">
        <v>31</v>
      </c>
      <c r="AV48" s="52">
        <v>23</v>
      </c>
      <c r="AW48" s="52">
        <v>34</v>
      </c>
      <c r="AX48" s="52">
        <v>23</v>
      </c>
      <c r="AY48" s="52"/>
      <c r="AZ48" s="52"/>
      <c r="BA48" s="54">
        <f t="shared" si="48"/>
        <v>290</v>
      </c>
      <c r="BB48" s="61">
        <v>1</v>
      </c>
      <c r="BC48" s="61">
        <v>0</v>
      </c>
      <c r="BD48" s="61">
        <v>0</v>
      </c>
      <c r="BE48" s="61">
        <v>13</v>
      </c>
      <c r="BF48" s="61">
        <v>1</v>
      </c>
      <c r="BG48" s="61">
        <v>2</v>
      </c>
      <c r="BH48" s="61">
        <v>1</v>
      </c>
      <c r="BI48" s="61">
        <v>0</v>
      </c>
      <c r="BJ48" s="61">
        <v>0</v>
      </c>
      <c r="BK48" s="61">
        <v>0</v>
      </c>
      <c r="BL48" s="61"/>
      <c r="BM48" s="61"/>
      <c r="BN48" s="56">
        <f t="shared" si="5"/>
        <v>18</v>
      </c>
      <c r="BO48" s="68">
        <v>2</v>
      </c>
      <c r="BP48" s="41">
        <v>0</v>
      </c>
      <c r="BQ48" s="41">
        <v>1</v>
      </c>
      <c r="BR48" s="41">
        <v>4</v>
      </c>
      <c r="BS48" s="41">
        <v>0</v>
      </c>
      <c r="BT48" s="41">
        <v>24</v>
      </c>
      <c r="BU48" s="41">
        <v>1</v>
      </c>
      <c r="BV48" s="41">
        <v>0</v>
      </c>
      <c r="BW48" s="41">
        <v>0</v>
      </c>
      <c r="BX48" s="41">
        <v>0</v>
      </c>
      <c r="BY48" s="41"/>
      <c r="BZ48" s="44"/>
      <c r="CA48" s="64">
        <f t="shared" si="34"/>
        <v>32</v>
      </c>
      <c r="CB48" s="41">
        <v>0</v>
      </c>
      <c r="CC48" s="41">
        <v>0</v>
      </c>
      <c r="CD48" s="41">
        <v>1</v>
      </c>
      <c r="CE48" s="41">
        <v>19</v>
      </c>
      <c r="CF48" s="41">
        <v>0</v>
      </c>
      <c r="CG48" s="41">
        <v>25</v>
      </c>
      <c r="CH48" s="41">
        <v>0</v>
      </c>
      <c r="CI48" s="41">
        <v>0</v>
      </c>
      <c r="CJ48" s="41">
        <v>0</v>
      </c>
      <c r="CK48" s="41">
        <v>0</v>
      </c>
      <c r="CL48" s="41"/>
      <c r="CM48" s="41"/>
      <c r="CN48" s="65">
        <f t="shared" si="37"/>
        <v>45</v>
      </c>
      <c r="CO48" s="530">
        <f t="shared" si="13"/>
        <v>226</v>
      </c>
      <c r="CP48" s="89">
        <f t="shared" si="45"/>
        <v>0</v>
      </c>
      <c r="CQ48" s="531">
        <f t="shared" si="14"/>
        <v>519</v>
      </c>
      <c r="CR48" s="90">
        <f t="shared" si="15"/>
        <v>745</v>
      </c>
      <c r="CS48" s="216">
        <f t="shared" si="16"/>
        <v>290</v>
      </c>
      <c r="CT48" s="70">
        <f t="shared" si="32"/>
        <v>4.856512141280353E-2</v>
      </c>
      <c r="CU48" s="70">
        <f t="shared" si="17"/>
        <v>5.518763796909492E-2</v>
      </c>
      <c r="CV48" s="160">
        <f t="shared" si="18"/>
        <v>8.6092715231788075E-2</v>
      </c>
      <c r="CW48" s="160">
        <f t="shared" si="19"/>
        <v>8.6092715231788075E-2</v>
      </c>
      <c r="CX48" s="160">
        <f t="shared" si="20"/>
        <v>8.1677704194260486E-2</v>
      </c>
      <c r="CY48" s="160">
        <f t="shared" si="21"/>
        <v>3.7527593818984545E-2</v>
      </c>
      <c r="CZ48" s="161">
        <f t="shared" si="22"/>
        <v>6.8432671081677707E-2</v>
      </c>
      <c r="DA48" s="161">
        <f t="shared" si="23"/>
        <v>5.0772626931567331E-2</v>
      </c>
      <c r="DB48" s="70">
        <f t="shared" si="24"/>
        <v>7.505518763796909E-2</v>
      </c>
      <c r="DC48" s="70">
        <f t="shared" si="25"/>
        <v>5.0772626931567331E-2</v>
      </c>
      <c r="DD48" s="70">
        <f t="shared" si="26"/>
        <v>0</v>
      </c>
      <c r="DE48" s="70">
        <f t="shared" si="27"/>
        <v>0</v>
      </c>
      <c r="DF48" s="430">
        <f t="shared" si="28"/>
        <v>0.64</v>
      </c>
      <c r="DG48" s="431">
        <v>453</v>
      </c>
      <c r="DH48" s="437" t="str">
        <f t="shared" si="29"/>
        <v>BAJO</v>
      </c>
      <c r="DI48" s="337">
        <f t="shared" si="33"/>
        <v>39.139200000000002</v>
      </c>
      <c r="DJ48" s="418">
        <f t="shared" si="30"/>
        <v>588.9</v>
      </c>
      <c r="DK48" s="419">
        <f t="shared" si="31"/>
        <v>770.1</v>
      </c>
      <c r="DL48" s="71"/>
      <c r="DM48" s="26"/>
      <c r="DN48" s="27"/>
      <c r="DO48" s="26"/>
      <c r="DP48" s="27"/>
      <c r="DQ48" s="26"/>
      <c r="DR48" s="27"/>
      <c r="DS48" s="26"/>
      <c r="DT48" s="27"/>
      <c r="DU48" s="26"/>
      <c r="DV48" s="27"/>
      <c r="DW48" s="26"/>
      <c r="DX48" s="27"/>
      <c r="DY48" s="26"/>
      <c r="DZ48" s="27"/>
      <c r="EA48" s="26"/>
      <c r="EB48" s="27"/>
      <c r="EC48" s="26"/>
      <c r="ED48" s="27"/>
      <c r="EE48" s="26"/>
      <c r="EF48" s="27"/>
      <c r="EG48" s="26"/>
      <c r="EH48" s="27"/>
      <c r="EI48" s="77"/>
    </row>
    <row r="49" spans="1:139" ht="120" customHeight="1" thickBot="1" x14ac:dyDescent="0.3">
      <c r="A49" s="20">
        <v>40</v>
      </c>
      <c r="B49" s="38" t="s">
        <v>52</v>
      </c>
      <c r="C49" s="38" t="s">
        <v>130</v>
      </c>
      <c r="D49" s="39">
        <f t="shared" si="36"/>
        <v>2001</v>
      </c>
      <c r="E49" s="79">
        <v>293</v>
      </c>
      <c r="F49" s="399">
        <v>1406</v>
      </c>
      <c r="G49" s="41">
        <v>302</v>
      </c>
      <c r="H49" s="41">
        <v>75</v>
      </c>
      <c r="I49" s="42">
        <v>0</v>
      </c>
      <c r="J49" s="73">
        <f t="shared" si="41"/>
        <v>2076</v>
      </c>
      <c r="K49" s="49">
        <v>108</v>
      </c>
      <c r="L49" s="32">
        <v>99</v>
      </c>
      <c r="M49" s="32">
        <v>63</v>
      </c>
      <c r="N49" s="32">
        <v>111</v>
      </c>
      <c r="O49" s="32">
        <v>108</v>
      </c>
      <c r="P49" s="32">
        <v>105</v>
      </c>
      <c r="Q49" s="32">
        <v>67</v>
      </c>
      <c r="R49" s="32">
        <v>108</v>
      </c>
      <c r="S49" s="32">
        <v>105</v>
      </c>
      <c r="T49" s="32">
        <v>103</v>
      </c>
      <c r="U49" s="32"/>
      <c r="V49" s="32"/>
      <c r="W49" s="23">
        <f t="shared" si="46"/>
        <v>977</v>
      </c>
      <c r="X49" s="22">
        <v>67</v>
      </c>
      <c r="Y49" s="32">
        <v>35</v>
      </c>
      <c r="Z49" s="32">
        <v>46</v>
      </c>
      <c r="AA49" s="32">
        <v>27</v>
      </c>
      <c r="AB49" s="32">
        <v>35</v>
      </c>
      <c r="AC49" s="32">
        <v>32</v>
      </c>
      <c r="AD49" s="32">
        <v>28</v>
      </c>
      <c r="AE49" s="32">
        <v>62</v>
      </c>
      <c r="AF49" s="32">
        <v>26</v>
      </c>
      <c r="AG49" s="32">
        <v>43</v>
      </c>
      <c r="AH49" s="32"/>
      <c r="AI49" s="32"/>
      <c r="AJ49" s="24">
        <f t="shared" si="47"/>
        <v>401</v>
      </c>
      <c r="AK49" s="25">
        <f t="shared" si="11"/>
        <v>1378</v>
      </c>
      <c r="AL49" s="35">
        <f t="shared" si="42"/>
        <v>1270</v>
      </c>
      <c r="AM49" s="36">
        <f t="shared" si="43"/>
        <v>0</v>
      </c>
      <c r="AN49" s="37">
        <f t="shared" si="44"/>
        <v>1807</v>
      </c>
      <c r="AO49" s="51">
        <v>97</v>
      </c>
      <c r="AP49" s="52">
        <v>69</v>
      </c>
      <c r="AQ49" s="52">
        <v>86</v>
      </c>
      <c r="AR49" s="52">
        <v>83</v>
      </c>
      <c r="AS49" s="52">
        <v>83</v>
      </c>
      <c r="AT49" s="52">
        <v>80</v>
      </c>
      <c r="AU49" s="52">
        <v>91</v>
      </c>
      <c r="AV49" s="52">
        <v>91</v>
      </c>
      <c r="AW49" s="52">
        <v>93</v>
      </c>
      <c r="AX49" s="52">
        <v>82</v>
      </c>
      <c r="AY49" s="52"/>
      <c r="AZ49" s="52"/>
      <c r="BA49" s="54">
        <f t="shared" si="48"/>
        <v>855</v>
      </c>
      <c r="BB49" s="61">
        <v>0</v>
      </c>
      <c r="BC49" s="61">
        <v>0</v>
      </c>
      <c r="BD49" s="61">
        <v>0</v>
      </c>
      <c r="BE49" s="61">
        <v>0</v>
      </c>
      <c r="BF49" s="61">
        <v>0</v>
      </c>
      <c r="BG49" s="61">
        <v>1</v>
      </c>
      <c r="BH49" s="61">
        <v>0</v>
      </c>
      <c r="BI49" s="61">
        <v>0</v>
      </c>
      <c r="BJ49" s="61">
        <v>2</v>
      </c>
      <c r="BK49" s="61">
        <v>0</v>
      </c>
      <c r="BL49" s="61"/>
      <c r="BM49" s="61"/>
      <c r="BN49" s="56">
        <f t="shared" si="5"/>
        <v>3</v>
      </c>
      <c r="BO49" s="68">
        <v>0</v>
      </c>
      <c r="BP49" s="41">
        <v>0</v>
      </c>
      <c r="BQ49" s="41">
        <v>2</v>
      </c>
      <c r="BR49" s="41">
        <v>0</v>
      </c>
      <c r="BS49" s="41">
        <v>2</v>
      </c>
      <c r="BT49" s="41">
        <v>0</v>
      </c>
      <c r="BU49" s="41">
        <v>0</v>
      </c>
      <c r="BV49" s="41">
        <v>0</v>
      </c>
      <c r="BW49" s="41">
        <v>0</v>
      </c>
      <c r="BX49" s="41">
        <v>0</v>
      </c>
      <c r="BY49" s="41"/>
      <c r="BZ49" s="44"/>
      <c r="CA49" s="64">
        <f t="shared" si="34"/>
        <v>4</v>
      </c>
      <c r="CB49" s="41">
        <v>0</v>
      </c>
      <c r="CC49" s="41">
        <v>0</v>
      </c>
      <c r="CD49" s="41">
        <v>1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  <c r="CL49" s="41"/>
      <c r="CM49" s="41"/>
      <c r="CN49" s="65">
        <f t="shared" si="37"/>
        <v>1</v>
      </c>
      <c r="CO49" s="530">
        <f t="shared" si="13"/>
        <v>411</v>
      </c>
      <c r="CP49" s="89">
        <f t="shared" si="45"/>
        <v>0</v>
      </c>
      <c r="CQ49" s="531">
        <f t="shared" si="14"/>
        <v>1803</v>
      </c>
      <c r="CR49" s="90">
        <f t="shared" si="15"/>
        <v>2214</v>
      </c>
      <c r="CS49" s="216">
        <f t="shared" si="16"/>
        <v>855</v>
      </c>
      <c r="CT49" s="70">
        <f t="shared" si="32"/>
        <v>9.7000000000000003E-2</v>
      </c>
      <c r="CU49" s="70">
        <f t="shared" si="17"/>
        <v>6.9000000000000006E-2</v>
      </c>
      <c r="CV49" s="160">
        <f t="shared" si="18"/>
        <v>8.5999999999999993E-2</v>
      </c>
      <c r="CW49" s="160">
        <f t="shared" si="19"/>
        <v>8.3000000000000004E-2</v>
      </c>
      <c r="CX49" s="160">
        <f t="shared" si="20"/>
        <v>8.3000000000000004E-2</v>
      </c>
      <c r="CY49" s="160">
        <f t="shared" si="21"/>
        <v>0.08</v>
      </c>
      <c r="CZ49" s="161">
        <f t="shared" si="22"/>
        <v>9.0999999999999998E-2</v>
      </c>
      <c r="DA49" s="161">
        <f t="shared" si="23"/>
        <v>9.0999999999999998E-2</v>
      </c>
      <c r="DB49" s="70">
        <f t="shared" si="24"/>
        <v>9.2999999999999999E-2</v>
      </c>
      <c r="DC49" s="70">
        <f t="shared" si="25"/>
        <v>8.2000000000000003E-2</v>
      </c>
      <c r="DD49" s="70">
        <f t="shared" si="26"/>
        <v>0</v>
      </c>
      <c r="DE49" s="70">
        <f t="shared" si="27"/>
        <v>0</v>
      </c>
      <c r="DF49" s="430">
        <f t="shared" si="28"/>
        <v>0.86</v>
      </c>
      <c r="DG49" s="431">
        <v>1000</v>
      </c>
      <c r="DH49" s="437" t="str">
        <f t="shared" si="29"/>
        <v>BUENO</v>
      </c>
      <c r="DI49" s="337">
        <f t="shared" si="33"/>
        <v>86.4</v>
      </c>
      <c r="DJ49" s="418">
        <f t="shared" si="30"/>
        <v>1300</v>
      </c>
      <c r="DK49" s="419">
        <f t="shared" si="31"/>
        <v>1700</v>
      </c>
      <c r="DL49" s="71"/>
      <c r="DM49" s="26"/>
      <c r="DN49" s="27"/>
      <c r="DO49" s="26"/>
      <c r="DP49" s="27"/>
      <c r="DQ49" s="26"/>
      <c r="DR49" s="27"/>
      <c r="DS49" s="26"/>
      <c r="DT49" s="27"/>
      <c r="DU49" s="26"/>
      <c r="DV49" s="27"/>
      <c r="DW49" s="26"/>
      <c r="DX49" s="27"/>
      <c r="DY49" s="26"/>
      <c r="DZ49" s="27"/>
      <c r="EA49" s="26"/>
      <c r="EB49" s="27"/>
      <c r="EC49" s="26"/>
      <c r="ED49" s="27"/>
      <c r="EE49" s="26"/>
      <c r="EF49" s="27"/>
      <c r="EG49" s="26"/>
      <c r="EH49" s="27"/>
      <c r="EI49" s="77"/>
    </row>
    <row r="50" spans="1:139" ht="120" customHeight="1" thickTop="1" x14ac:dyDescent="0.25">
      <c r="A50" s="19">
        <v>41</v>
      </c>
      <c r="B50" s="38" t="s">
        <v>63</v>
      </c>
      <c r="C50" s="38" t="s">
        <v>131</v>
      </c>
      <c r="D50" s="39">
        <f>E50+F50+G50+I50</f>
        <v>7982</v>
      </c>
      <c r="E50" s="79">
        <v>369</v>
      </c>
      <c r="F50" s="399">
        <v>7524</v>
      </c>
      <c r="G50" s="41">
        <v>89</v>
      </c>
      <c r="H50" s="41">
        <v>47</v>
      </c>
      <c r="I50" s="42">
        <v>0</v>
      </c>
      <c r="J50" s="73">
        <f t="shared" si="41"/>
        <v>8029</v>
      </c>
      <c r="K50" s="49">
        <v>14</v>
      </c>
      <c r="L50" s="32">
        <v>9</v>
      </c>
      <c r="M50" s="32">
        <v>24</v>
      </c>
      <c r="N50" s="32">
        <v>42</v>
      </c>
      <c r="O50" s="32">
        <v>89</v>
      </c>
      <c r="P50" s="32">
        <v>451</v>
      </c>
      <c r="Q50" s="32">
        <v>92</v>
      </c>
      <c r="R50" s="32">
        <v>28</v>
      </c>
      <c r="S50" s="32">
        <v>175</v>
      </c>
      <c r="T50" s="32">
        <v>135</v>
      </c>
      <c r="U50" s="32"/>
      <c r="V50" s="32"/>
      <c r="W50" s="23">
        <f>SUM(K50:V50)</f>
        <v>1059</v>
      </c>
      <c r="X50" s="22">
        <v>203</v>
      </c>
      <c r="Y50" s="32">
        <v>93</v>
      </c>
      <c r="Z50" s="32">
        <v>220</v>
      </c>
      <c r="AA50" s="32">
        <v>157</v>
      </c>
      <c r="AB50" s="32">
        <v>180</v>
      </c>
      <c r="AC50" s="32">
        <v>164</v>
      </c>
      <c r="AD50" s="32">
        <v>126</v>
      </c>
      <c r="AE50" s="32">
        <v>140</v>
      </c>
      <c r="AF50" s="32">
        <v>177</v>
      </c>
      <c r="AG50" s="32">
        <v>301</v>
      </c>
      <c r="AH50" s="32"/>
      <c r="AI50" s="32"/>
      <c r="AJ50" s="24">
        <f t="shared" si="47"/>
        <v>1761</v>
      </c>
      <c r="AK50" s="25">
        <f t="shared" si="11"/>
        <v>2820</v>
      </c>
      <c r="AL50" s="35">
        <f>E50+I50+W50</f>
        <v>1428</v>
      </c>
      <c r="AM50" s="36">
        <f t="shared" si="43"/>
        <v>0</v>
      </c>
      <c r="AN50" s="37">
        <f>F50+AJ50</f>
        <v>9285</v>
      </c>
      <c r="AO50" s="51">
        <v>80</v>
      </c>
      <c r="AP50" s="52">
        <v>43</v>
      </c>
      <c r="AQ50" s="52">
        <v>93</v>
      </c>
      <c r="AR50" s="52">
        <v>67</v>
      </c>
      <c r="AS50" s="52">
        <v>102</v>
      </c>
      <c r="AT50" s="52">
        <v>125</v>
      </c>
      <c r="AU50" s="52">
        <v>120</v>
      </c>
      <c r="AV50" s="52">
        <v>130</v>
      </c>
      <c r="AW50" s="52">
        <v>119</v>
      </c>
      <c r="AX50" s="52">
        <v>111</v>
      </c>
      <c r="AY50" s="52"/>
      <c r="AZ50" s="52"/>
      <c r="BA50" s="54">
        <f t="shared" si="48"/>
        <v>990</v>
      </c>
      <c r="BB50" s="61">
        <v>24</v>
      </c>
      <c r="BC50" s="61">
        <v>10</v>
      </c>
      <c r="BD50" s="61">
        <v>44</v>
      </c>
      <c r="BE50" s="61">
        <v>17</v>
      </c>
      <c r="BF50" s="61">
        <v>7</v>
      </c>
      <c r="BG50" s="61">
        <v>18</v>
      </c>
      <c r="BH50" s="61">
        <v>38</v>
      </c>
      <c r="BI50" s="61">
        <v>25</v>
      </c>
      <c r="BJ50" s="61">
        <v>14</v>
      </c>
      <c r="BK50" s="61">
        <v>117</v>
      </c>
      <c r="BL50" s="61"/>
      <c r="BM50" s="61"/>
      <c r="BN50" s="56">
        <f t="shared" si="5"/>
        <v>314</v>
      </c>
      <c r="BO50" s="68">
        <v>3</v>
      </c>
      <c r="BP50" s="41">
        <v>1</v>
      </c>
      <c r="BQ50" s="41">
        <v>5</v>
      </c>
      <c r="BR50" s="41">
        <v>0</v>
      </c>
      <c r="BS50" s="41">
        <v>6</v>
      </c>
      <c r="BT50" s="41">
        <v>0</v>
      </c>
      <c r="BU50" s="41">
        <v>0</v>
      </c>
      <c r="BV50" s="41">
        <v>1</v>
      </c>
      <c r="BW50" s="41">
        <v>8</v>
      </c>
      <c r="BX50" s="41">
        <v>1</v>
      </c>
      <c r="BY50" s="41"/>
      <c r="BZ50" s="44"/>
      <c r="CA50" s="64">
        <f t="shared" ref="CA50:CA65" si="49">SUM(BO50:BZ50)</f>
        <v>25</v>
      </c>
      <c r="CB50" s="41">
        <v>0</v>
      </c>
      <c r="CC50" s="41">
        <v>38</v>
      </c>
      <c r="CD50" s="41">
        <v>3</v>
      </c>
      <c r="CE50" s="41">
        <v>1</v>
      </c>
      <c r="CF50" s="41">
        <v>1687</v>
      </c>
      <c r="CG50" s="41">
        <v>2</v>
      </c>
      <c r="CH50" s="41">
        <v>0</v>
      </c>
      <c r="CI50" s="41">
        <v>0</v>
      </c>
      <c r="CJ50" s="41">
        <v>1880</v>
      </c>
      <c r="CK50" s="41">
        <v>419</v>
      </c>
      <c r="CL50" s="41"/>
      <c r="CM50" s="41"/>
      <c r="CN50" s="65">
        <f>SUM(CB50:CK50)</f>
        <v>4030</v>
      </c>
      <c r="CO50" s="530">
        <f t="shared" si="13"/>
        <v>413</v>
      </c>
      <c r="CP50" s="89">
        <f t="shared" si="45"/>
        <v>0</v>
      </c>
      <c r="CQ50" s="531">
        <f>AN50-BN50-CN50</f>
        <v>4941</v>
      </c>
      <c r="CR50" s="90">
        <f t="shared" si="15"/>
        <v>5354</v>
      </c>
      <c r="CS50" s="216">
        <f t="shared" si="16"/>
        <v>990</v>
      </c>
      <c r="CT50" s="70">
        <f t="shared" si="32"/>
        <v>0.08</v>
      </c>
      <c r="CU50" s="70">
        <f t="shared" si="17"/>
        <v>4.2999999999999997E-2</v>
      </c>
      <c r="CV50" s="160">
        <f t="shared" si="18"/>
        <v>9.2999999999999999E-2</v>
      </c>
      <c r="CW50" s="160">
        <f t="shared" si="19"/>
        <v>6.7000000000000004E-2</v>
      </c>
      <c r="CX50" s="160">
        <f t="shared" si="20"/>
        <v>0.10199999999999999</v>
      </c>
      <c r="CY50" s="160">
        <f t="shared" si="21"/>
        <v>0.125</v>
      </c>
      <c r="CZ50" s="161">
        <f t="shared" si="22"/>
        <v>0.12</v>
      </c>
      <c r="DA50" s="161">
        <f t="shared" si="23"/>
        <v>0.13</v>
      </c>
      <c r="DB50" s="70">
        <f t="shared" si="24"/>
        <v>0.11899999999999999</v>
      </c>
      <c r="DC50" s="70">
        <f t="shared" si="25"/>
        <v>0.111</v>
      </c>
      <c r="DD50" s="70">
        <f t="shared" si="26"/>
        <v>0</v>
      </c>
      <c r="DE50" s="70">
        <f t="shared" si="27"/>
        <v>0</v>
      </c>
      <c r="DF50" s="430">
        <f t="shared" si="28"/>
        <v>0.99</v>
      </c>
      <c r="DG50" s="429">
        <v>1000</v>
      </c>
      <c r="DH50" s="437" t="str">
        <f t="shared" si="29"/>
        <v>MUY BUENO</v>
      </c>
      <c r="DI50" s="337">
        <f t="shared" si="33"/>
        <v>86.4</v>
      </c>
      <c r="DJ50" s="418">
        <f t="shared" si="30"/>
        <v>1300</v>
      </c>
      <c r="DK50" s="419">
        <f t="shared" si="31"/>
        <v>1700</v>
      </c>
      <c r="DL50" s="71"/>
      <c r="DM50" s="26"/>
      <c r="DN50" s="27"/>
      <c r="DO50" s="26"/>
      <c r="DP50" s="27"/>
      <c r="DQ50" s="26"/>
      <c r="DR50" s="27"/>
      <c r="DS50" s="26"/>
      <c r="DT50" s="27"/>
      <c r="DU50" s="26"/>
      <c r="DV50" s="27"/>
      <c r="DW50" s="26"/>
      <c r="DX50" s="27"/>
      <c r="DY50" s="26"/>
      <c r="DZ50" s="27"/>
      <c r="EA50" s="26"/>
      <c r="EB50" s="27"/>
      <c r="EC50" s="26"/>
      <c r="ED50" s="27"/>
      <c r="EE50" s="26"/>
      <c r="EF50" s="27"/>
      <c r="EG50" s="26"/>
      <c r="EH50" s="27"/>
      <c r="EI50" s="77"/>
    </row>
    <row r="51" spans="1:139" ht="120" customHeight="1" thickBot="1" x14ac:dyDescent="0.3">
      <c r="A51" s="20">
        <v>42</v>
      </c>
      <c r="B51" s="38" t="s">
        <v>74</v>
      </c>
      <c r="C51" s="38" t="s">
        <v>132</v>
      </c>
      <c r="D51" s="39">
        <f t="shared" si="36"/>
        <v>983</v>
      </c>
      <c r="E51" s="79">
        <v>159</v>
      </c>
      <c r="F51" s="399">
        <v>792</v>
      </c>
      <c r="G51" s="41">
        <v>32</v>
      </c>
      <c r="H51" s="41">
        <v>38</v>
      </c>
      <c r="I51" s="42">
        <v>0</v>
      </c>
      <c r="J51" s="73">
        <f t="shared" si="41"/>
        <v>1021</v>
      </c>
      <c r="K51" s="49">
        <v>60</v>
      </c>
      <c r="L51" s="32">
        <v>30</v>
      </c>
      <c r="M51" s="32">
        <v>68</v>
      </c>
      <c r="N51" s="32">
        <v>48</v>
      </c>
      <c r="O51" s="32">
        <v>56</v>
      </c>
      <c r="P51" s="32">
        <v>56</v>
      </c>
      <c r="Q51" s="32">
        <v>59</v>
      </c>
      <c r="R51" s="32">
        <v>71</v>
      </c>
      <c r="S51" s="32">
        <v>70</v>
      </c>
      <c r="T51" s="32">
        <v>60</v>
      </c>
      <c r="U51" s="32"/>
      <c r="V51" s="32"/>
      <c r="W51" s="23">
        <f t="shared" si="46"/>
        <v>578</v>
      </c>
      <c r="X51" s="22">
        <v>132</v>
      </c>
      <c r="Y51" s="32">
        <v>47</v>
      </c>
      <c r="Z51" s="32">
        <v>92</v>
      </c>
      <c r="AA51" s="32">
        <v>65</v>
      </c>
      <c r="AB51" s="32">
        <v>50</v>
      </c>
      <c r="AC51" s="32">
        <v>63</v>
      </c>
      <c r="AD51" s="32">
        <v>19</v>
      </c>
      <c r="AE51" s="32">
        <v>95</v>
      </c>
      <c r="AF51" s="32">
        <v>81</v>
      </c>
      <c r="AG51" s="32">
        <v>50</v>
      </c>
      <c r="AH51" s="32"/>
      <c r="AI51" s="32"/>
      <c r="AJ51" s="24">
        <f t="shared" si="47"/>
        <v>694</v>
      </c>
      <c r="AK51" s="25">
        <f t="shared" si="11"/>
        <v>1272</v>
      </c>
      <c r="AL51" s="35">
        <f t="shared" si="42"/>
        <v>737</v>
      </c>
      <c r="AM51" s="36">
        <f t="shared" si="43"/>
        <v>0</v>
      </c>
      <c r="AN51" s="37">
        <f t="shared" si="44"/>
        <v>1486</v>
      </c>
      <c r="AO51" s="51">
        <v>49</v>
      </c>
      <c r="AP51" s="52">
        <v>30</v>
      </c>
      <c r="AQ51" s="52">
        <v>67</v>
      </c>
      <c r="AR51" s="52">
        <v>64</v>
      </c>
      <c r="AS51" s="52">
        <v>64</v>
      </c>
      <c r="AT51" s="52">
        <v>53</v>
      </c>
      <c r="AU51" s="52">
        <v>42</v>
      </c>
      <c r="AV51" s="52">
        <v>59</v>
      </c>
      <c r="AW51" s="52">
        <v>54</v>
      </c>
      <c r="AX51" s="52">
        <v>58</v>
      </c>
      <c r="AY51" s="52"/>
      <c r="AZ51" s="52"/>
      <c r="BA51" s="54">
        <f t="shared" si="48"/>
        <v>540</v>
      </c>
      <c r="BB51" s="61">
        <v>1</v>
      </c>
      <c r="BC51" s="61">
        <v>0</v>
      </c>
      <c r="BD51" s="61">
        <v>6</v>
      </c>
      <c r="BE51" s="61">
        <v>3</v>
      </c>
      <c r="BF51" s="61">
        <v>3</v>
      </c>
      <c r="BG51" s="61">
        <v>6</v>
      </c>
      <c r="BH51" s="61">
        <v>6</v>
      </c>
      <c r="BI51" s="61">
        <v>0</v>
      </c>
      <c r="BJ51" s="61">
        <v>25</v>
      </c>
      <c r="BK51" s="61">
        <v>1</v>
      </c>
      <c r="BL51" s="61"/>
      <c r="BM51" s="61"/>
      <c r="BN51" s="56">
        <f t="shared" si="5"/>
        <v>51</v>
      </c>
      <c r="BO51" s="68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U51" s="41">
        <v>0</v>
      </c>
      <c r="BV51" s="41">
        <v>0</v>
      </c>
      <c r="BW51" s="41">
        <v>0</v>
      </c>
      <c r="BX51" s="41">
        <v>1</v>
      </c>
      <c r="BY51" s="41"/>
      <c r="BZ51" s="44"/>
      <c r="CA51" s="64">
        <f t="shared" si="49"/>
        <v>1</v>
      </c>
      <c r="CB51" s="41">
        <v>0</v>
      </c>
      <c r="CC51" s="41">
        <v>0</v>
      </c>
      <c r="CD51" s="41">
        <v>0</v>
      </c>
      <c r="CE51" s="41">
        <v>0</v>
      </c>
      <c r="CF51" s="41">
        <v>0</v>
      </c>
      <c r="CG51" s="41">
        <v>0</v>
      </c>
      <c r="CH51" s="41">
        <v>0</v>
      </c>
      <c r="CI51" s="41">
        <v>0</v>
      </c>
      <c r="CJ51" s="41">
        <v>0</v>
      </c>
      <c r="CK51" s="41">
        <v>0</v>
      </c>
      <c r="CL51" s="41"/>
      <c r="CM51" s="41"/>
      <c r="CN51" s="65">
        <f t="shared" si="37"/>
        <v>0</v>
      </c>
      <c r="CO51" s="530">
        <f t="shared" si="13"/>
        <v>196</v>
      </c>
      <c r="CP51" s="89">
        <f t="shared" si="45"/>
        <v>0</v>
      </c>
      <c r="CQ51" s="531">
        <f t="shared" si="14"/>
        <v>1435</v>
      </c>
      <c r="CR51" s="90">
        <f t="shared" si="15"/>
        <v>1631</v>
      </c>
      <c r="CS51" s="216">
        <f t="shared" si="16"/>
        <v>540</v>
      </c>
      <c r="CT51" s="70">
        <f t="shared" si="32"/>
        <v>8.9090909090909096E-2</v>
      </c>
      <c r="CU51" s="70">
        <f t="shared" si="17"/>
        <v>5.4545454545454543E-2</v>
      </c>
      <c r="CV51" s="160">
        <f t="shared" si="18"/>
        <v>0.12181818181818181</v>
      </c>
      <c r="CW51" s="160">
        <f t="shared" si="19"/>
        <v>0.11636363636363636</v>
      </c>
      <c r="CX51" s="160">
        <f t="shared" si="20"/>
        <v>0.11636363636363636</v>
      </c>
      <c r="CY51" s="160">
        <f t="shared" si="21"/>
        <v>9.636363636363636E-2</v>
      </c>
      <c r="CZ51" s="161">
        <f t="shared" si="22"/>
        <v>7.636363636363637E-2</v>
      </c>
      <c r="DA51" s="161">
        <f t="shared" si="23"/>
        <v>0.10727272727272727</v>
      </c>
      <c r="DB51" s="70">
        <f t="shared" si="24"/>
        <v>9.8181818181818176E-2</v>
      </c>
      <c r="DC51" s="70">
        <f t="shared" si="25"/>
        <v>0.10545454545454545</v>
      </c>
      <c r="DD51" s="70">
        <f t="shared" si="26"/>
        <v>0</v>
      </c>
      <c r="DE51" s="70">
        <f t="shared" si="27"/>
        <v>0</v>
      </c>
      <c r="DF51" s="430">
        <f t="shared" si="28"/>
        <v>0.98</v>
      </c>
      <c r="DG51" s="429">
        <v>550</v>
      </c>
      <c r="DH51" s="437" t="str">
        <f t="shared" si="29"/>
        <v>MUY BUENO</v>
      </c>
      <c r="DI51" s="337">
        <f t="shared" si="33"/>
        <v>47.52</v>
      </c>
      <c r="DJ51" s="418">
        <f t="shared" si="30"/>
        <v>715</v>
      </c>
      <c r="DK51" s="419">
        <f t="shared" si="31"/>
        <v>935</v>
      </c>
      <c r="DL51" s="71"/>
      <c r="DM51" s="26"/>
      <c r="DN51" s="27"/>
      <c r="DO51" s="26"/>
      <c r="DP51" s="27"/>
      <c r="DQ51" s="26"/>
      <c r="DR51" s="27"/>
      <c r="DS51" s="26"/>
      <c r="DT51" s="27"/>
      <c r="DU51" s="26"/>
      <c r="DV51" s="27"/>
      <c r="DW51" s="26"/>
      <c r="DX51" s="27"/>
      <c r="DY51" s="26"/>
      <c r="DZ51" s="27"/>
      <c r="EA51" s="26"/>
      <c r="EB51" s="27"/>
      <c r="EC51" s="26"/>
      <c r="ED51" s="27"/>
      <c r="EE51" s="26"/>
      <c r="EF51" s="27"/>
      <c r="EG51" s="26"/>
      <c r="EH51" s="27"/>
      <c r="EI51" s="77"/>
    </row>
    <row r="52" spans="1:139" ht="120" customHeight="1" thickTop="1" x14ac:dyDescent="0.25">
      <c r="A52" s="19">
        <v>43</v>
      </c>
      <c r="B52" s="38" t="s">
        <v>75</v>
      </c>
      <c r="C52" s="38" t="s">
        <v>271</v>
      </c>
      <c r="D52" s="39">
        <f t="shared" si="36"/>
        <v>985</v>
      </c>
      <c r="E52" s="79">
        <v>191</v>
      </c>
      <c r="F52" s="399">
        <v>783</v>
      </c>
      <c r="G52" s="41">
        <v>11</v>
      </c>
      <c r="H52" s="41">
        <v>47</v>
      </c>
      <c r="I52" s="42">
        <v>0</v>
      </c>
      <c r="J52" s="73">
        <f t="shared" si="41"/>
        <v>1032</v>
      </c>
      <c r="K52" s="49">
        <v>52</v>
      </c>
      <c r="L52" s="32">
        <v>22</v>
      </c>
      <c r="M52" s="32">
        <v>62</v>
      </c>
      <c r="N52" s="32">
        <v>62</v>
      </c>
      <c r="O52" s="32">
        <v>58</v>
      </c>
      <c r="P52" s="32">
        <v>61</v>
      </c>
      <c r="Q52" s="32">
        <v>53</v>
      </c>
      <c r="R52" s="32">
        <v>76</v>
      </c>
      <c r="S52" s="32">
        <v>80</v>
      </c>
      <c r="T52" s="32">
        <v>50</v>
      </c>
      <c r="U52" s="32"/>
      <c r="V52" s="32"/>
      <c r="W52" s="23">
        <f t="shared" si="46"/>
        <v>576</v>
      </c>
      <c r="X52" s="22">
        <v>119</v>
      </c>
      <c r="Y52" s="32">
        <v>38</v>
      </c>
      <c r="Z52" s="32">
        <v>97</v>
      </c>
      <c r="AA52" s="32">
        <v>53</v>
      </c>
      <c r="AB52" s="32">
        <v>48</v>
      </c>
      <c r="AC52" s="32">
        <v>73</v>
      </c>
      <c r="AD52" s="32">
        <v>10</v>
      </c>
      <c r="AE52" s="32">
        <v>97</v>
      </c>
      <c r="AF52" s="32">
        <v>137</v>
      </c>
      <c r="AG52" s="32">
        <v>68</v>
      </c>
      <c r="AH52" s="32"/>
      <c r="AI52" s="32"/>
      <c r="AJ52" s="24">
        <f t="shared" si="47"/>
        <v>740</v>
      </c>
      <c r="AK52" s="25">
        <f t="shared" si="11"/>
        <v>1316</v>
      </c>
      <c r="AL52" s="35">
        <f t="shared" si="42"/>
        <v>767</v>
      </c>
      <c r="AM52" s="36">
        <f t="shared" si="43"/>
        <v>0</v>
      </c>
      <c r="AN52" s="37">
        <f t="shared" si="44"/>
        <v>1523</v>
      </c>
      <c r="AO52" s="51">
        <v>44</v>
      </c>
      <c r="AP52" s="52">
        <v>40</v>
      </c>
      <c r="AQ52" s="52">
        <v>47</v>
      </c>
      <c r="AR52" s="52">
        <v>57</v>
      </c>
      <c r="AS52" s="52">
        <v>59</v>
      </c>
      <c r="AT52" s="52">
        <v>59</v>
      </c>
      <c r="AU52" s="52">
        <v>52</v>
      </c>
      <c r="AV52" s="52">
        <v>55</v>
      </c>
      <c r="AW52" s="52">
        <v>51</v>
      </c>
      <c r="AX52" s="52">
        <v>48</v>
      </c>
      <c r="AY52" s="52"/>
      <c r="AZ52" s="52"/>
      <c r="BA52" s="54">
        <f t="shared" si="48"/>
        <v>512</v>
      </c>
      <c r="BB52" s="61">
        <v>1</v>
      </c>
      <c r="BC52" s="61">
        <v>1</v>
      </c>
      <c r="BD52" s="61">
        <v>3</v>
      </c>
      <c r="BE52" s="61">
        <v>3</v>
      </c>
      <c r="BF52" s="61">
        <v>1</v>
      </c>
      <c r="BG52" s="61">
        <v>7</v>
      </c>
      <c r="BH52" s="61">
        <v>9</v>
      </c>
      <c r="BI52" s="61">
        <v>7</v>
      </c>
      <c r="BJ52" s="61">
        <v>30</v>
      </c>
      <c r="BK52" s="61">
        <v>6</v>
      </c>
      <c r="BL52" s="61"/>
      <c r="BM52" s="61"/>
      <c r="BN52" s="56">
        <f t="shared" si="5"/>
        <v>68</v>
      </c>
      <c r="BO52" s="68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U52" s="41">
        <v>0</v>
      </c>
      <c r="BV52" s="41">
        <v>1</v>
      </c>
      <c r="BW52" s="41">
        <v>1</v>
      </c>
      <c r="BX52" s="41">
        <v>0</v>
      </c>
      <c r="BY52" s="41"/>
      <c r="BZ52" s="44"/>
      <c r="CA52" s="64">
        <f t="shared" si="49"/>
        <v>2</v>
      </c>
      <c r="CB52" s="41">
        <v>1</v>
      </c>
      <c r="CC52" s="41">
        <v>0</v>
      </c>
      <c r="CD52" s="41">
        <v>0</v>
      </c>
      <c r="CE52" s="41">
        <v>1</v>
      </c>
      <c r="CF52" s="41">
        <v>1</v>
      </c>
      <c r="CG52" s="41">
        <v>0</v>
      </c>
      <c r="CH52" s="41">
        <v>0</v>
      </c>
      <c r="CI52" s="41">
        <v>0</v>
      </c>
      <c r="CJ52" s="41">
        <v>20</v>
      </c>
      <c r="CK52" s="41">
        <v>10</v>
      </c>
      <c r="CL52" s="41"/>
      <c r="CM52" s="41"/>
      <c r="CN52" s="65">
        <f t="shared" si="37"/>
        <v>33</v>
      </c>
      <c r="CO52" s="530">
        <f t="shared" si="13"/>
        <v>253</v>
      </c>
      <c r="CP52" s="89">
        <f t="shared" si="45"/>
        <v>0</v>
      </c>
      <c r="CQ52" s="531">
        <f t="shared" si="14"/>
        <v>1422</v>
      </c>
      <c r="CR52" s="90">
        <f t="shared" si="15"/>
        <v>1675</v>
      </c>
      <c r="CS52" s="216">
        <f t="shared" si="16"/>
        <v>512</v>
      </c>
      <c r="CT52" s="70">
        <f t="shared" si="32"/>
        <v>0.08</v>
      </c>
      <c r="CU52" s="70">
        <f t="shared" si="17"/>
        <v>7.2727272727272724E-2</v>
      </c>
      <c r="CV52" s="160">
        <f t="shared" si="18"/>
        <v>8.545454545454545E-2</v>
      </c>
      <c r="CW52" s="160">
        <f t="shared" si="19"/>
        <v>0.10363636363636364</v>
      </c>
      <c r="CX52" s="160">
        <f t="shared" si="20"/>
        <v>0.10727272727272727</v>
      </c>
      <c r="CY52" s="160">
        <f t="shared" si="21"/>
        <v>0.10727272727272727</v>
      </c>
      <c r="CZ52" s="161">
        <f t="shared" si="22"/>
        <v>9.4545454545454544E-2</v>
      </c>
      <c r="DA52" s="161">
        <f t="shared" si="23"/>
        <v>0.1</v>
      </c>
      <c r="DB52" s="70">
        <f t="shared" si="24"/>
        <v>9.2727272727272728E-2</v>
      </c>
      <c r="DC52" s="70">
        <f t="shared" si="25"/>
        <v>8.727272727272728E-2</v>
      </c>
      <c r="DD52" s="70">
        <f t="shared" si="26"/>
        <v>0</v>
      </c>
      <c r="DE52" s="70">
        <f t="shared" si="27"/>
        <v>0</v>
      </c>
      <c r="DF52" s="430">
        <f t="shared" si="28"/>
        <v>0.93</v>
      </c>
      <c r="DG52" s="429">
        <v>550</v>
      </c>
      <c r="DH52" s="437" t="str">
        <f t="shared" si="29"/>
        <v>MUY BUENO</v>
      </c>
      <c r="DI52" s="337">
        <f t="shared" si="33"/>
        <v>47.52</v>
      </c>
      <c r="DJ52" s="418">
        <f t="shared" si="30"/>
        <v>715</v>
      </c>
      <c r="DK52" s="419">
        <f t="shared" si="31"/>
        <v>935</v>
      </c>
      <c r="DL52" s="71"/>
      <c r="DM52" s="26"/>
      <c r="DN52" s="27"/>
      <c r="DO52" s="26"/>
      <c r="DP52" s="27"/>
      <c r="DQ52" s="26"/>
      <c r="DR52" s="27"/>
      <c r="DS52" s="26"/>
      <c r="DT52" s="27"/>
      <c r="DU52" s="26"/>
      <c r="DV52" s="27"/>
      <c r="DW52" s="26"/>
      <c r="DX52" s="27"/>
      <c r="DY52" s="26"/>
      <c r="DZ52" s="27"/>
      <c r="EA52" s="26"/>
      <c r="EB52" s="27"/>
      <c r="EC52" s="26"/>
      <c r="ED52" s="27"/>
      <c r="EE52" s="26"/>
      <c r="EF52" s="27"/>
      <c r="EG52" s="26"/>
      <c r="EH52" s="27"/>
      <c r="EI52" s="77"/>
    </row>
    <row r="53" spans="1:139" ht="120" customHeight="1" thickBot="1" x14ac:dyDescent="0.3">
      <c r="A53" s="20">
        <v>44</v>
      </c>
      <c r="B53" s="38" t="s">
        <v>167</v>
      </c>
      <c r="C53" s="38" t="s">
        <v>124</v>
      </c>
      <c r="D53" s="39">
        <f t="shared" si="36"/>
        <v>665</v>
      </c>
      <c r="E53" s="79">
        <v>539</v>
      </c>
      <c r="F53" s="399">
        <v>52</v>
      </c>
      <c r="G53" s="41">
        <v>74</v>
      </c>
      <c r="H53" s="41">
        <v>37</v>
      </c>
      <c r="I53" s="42">
        <v>0</v>
      </c>
      <c r="J53" s="73">
        <f t="shared" si="41"/>
        <v>702</v>
      </c>
      <c r="K53" s="49">
        <v>231</v>
      </c>
      <c r="L53" s="32">
        <v>140</v>
      </c>
      <c r="M53" s="32">
        <v>275</v>
      </c>
      <c r="N53" s="32">
        <v>137</v>
      </c>
      <c r="O53" s="32">
        <v>82</v>
      </c>
      <c r="P53" s="32">
        <v>110</v>
      </c>
      <c r="Q53" s="32">
        <v>83</v>
      </c>
      <c r="R53" s="32">
        <v>78</v>
      </c>
      <c r="S53" s="32">
        <v>117</v>
      </c>
      <c r="T53" s="32">
        <v>81</v>
      </c>
      <c r="U53" s="32"/>
      <c r="V53" s="32"/>
      <c r="W53" s="23">
        <f t="shared" si="46"/>
        <v>1334</v>
      </c>
      <c r="X53" s="22">
        <v>60</v>
      </c>
      <c r="Y53" s="32">
        <v>26</v>
      </c>
      <c r="Z53" s="32">
        <v>37</v>
      </c>
      <c r="AA53" s="32">
        <v>51</v>
      </c>
      <c r="AB53" s="32">
        <v>2056</v>
      </c>
      <c r="AC53" s="32">
        <v>14</v>
      </c>
      <c r="AD53" s="32">
        <v>89</v>
      </c>
      <c r="AE53" s="32">
        <v>109</v>
      </c>
      <c r="AF53" s="32">
        <v>1931</v>
      </c>
      <c r="AG53" s="32">
        <v>155</v>
      </c>
      <c r="AH53" s="32"/>
      <c r="AI53" s="32"/>
      <c r="AJ53" s="24">
        <f t="shared" si="47"/>
        <v>4528</v>
      </c>
      <c r="AK53" s="25">
        <f t="shared" si="11"/>
        <v>5862</v>
      </c>
      <c r="AL53" s="35">
        <f t="shared" si="42"/>
        <v>1873</v>
      </c>
      <c r="AM53" s="36">
        <f t="shared" si="43"/>
        <v>0</v>
      </c>
      <c r="AN53" s="37">
        <f t="shared" si="44"/>
        <v>4580</v>
      </c>
      <c r="AO53" s="51">
        <v>67</v>
      </c>
      <c r="AP53" s="52">
        <v>73</v>
      </c>
      <c r="AQ53" s="52">
        <v>95</v>
      </c>
      <c r="AR53" s="52">
        <v>84</v>
      </c>
      <c r="AS53" s="52">
        <v>97</v>
      </c>
      <c r="AT53" s="52">
        <v>98</v>
      </c>
      <c r="AU53" s="52">
        <v>115</v>
      </c>
      <c r="AV53" s="52">
        <v>107</v>
      </c>
      <c r="AW53" s="52">
        <v>65</v>
      </c>
      <c r="AX53" s="52">
        <v>69</v>
      </c>
      <c r="AY53" s="52"/>
      <c r="AZ53" s="52"/>
      <c r="BA53" s="54">
        <f t="shared" si="48"/>
        <v>870</v>
      </c>
      <c r="BB53" s="61">
        <v>0</v>
      </c>
      <c r="BC53" s="61">
        <v>0</v>
      </c>
      <c r="BD53" s="61">
        <v>14</v>
      </c>
      <c r="BE53" s="61">
        <v>0</v>
      </c>
      <c r="BF53" s="61">
        <v>2</v>
      </c>
      <c r="BG53" s="61">
        <v>6</v>
      </c>
      <c r="BH53" s="61">
        <v>16</v>
      </c>
      <c r="BI53" s="61">
        <v>41</v>
      </c>
      <c r="BJ53" s="61">
        <v>15</v>
      </c>
      <c r="BK53" s="61">
        <v>7</v>
      </c>
      <c r="BL53" s="61"/>
      <c r="BM53" s="61"/>
      <c r="BN53" s="56">
        <f t="shared" si="5"/>
        <v>101</v>
      </c>
      <c r="BO53" s="68">
        <v>0</v>
      </c>
      <c r="BP53" s="41">
        <v>0</v>
      </c>
      <c r="BQ53" s="41">
        <v>1</v>
      </c>
      <c r="BR53" s="41">
        <v>1</v>
      </c>
      <c r="BS53" s="41">
        <v>0</v>
      </c>
      <c r="BT53" s="41">
        <v>397</v>
      </c>
      <c r="BU53" s="41">
        <v>196</v>
      </c>
      <c r="BV53" s="41">
        <v>0</v>
      </c>
      <c r="BW53" s="41">
        <v>9</v>
      </c>
      <c r="BX53" s="41">
        <v>0</v>
      </c>
      <c r="BY53" s="41"/>
      <c r="BZ53" s="44"/>
      <c r="CA53" s="64">
        <f t="shared" si="49"/>
        <v>604</v>
      </c>
      <c r="CB53" s="41">
        <v>4</v>
      </c>
      <c r="CC53" s="41">
        <v>1</v>
      </c>
      <c r="CD53" s="41">
        <v>4</v>
      </c>
      <c r="CE53" s="41">
        <v>0</v>
      </c>
      <c r="CF53" s="41">
        <v>5</v>
      </c>
      <c r="CG53" s="41">
        <v>1</v>
      </c>
      <c r="CH53" s="41">
        <v>0</v>
      </c>
      <c r="CI53" s="41">
        <v>0</v>
      </c>
      <c r="CJ53" s="41">
        <v>6</v>
      </c>
      <c r="CK53" s="41">
        <v>77</v>
      </c>
      <c r="CL53" s="41"/>
      <c r="CM53" s="41"/>
      <c r="CN53" s="65">
        <f t="shared" si="37"/>
        <v>98</v>
      </c>
      <c r="CO53" s="530">
        <f t="shared" si="13"/>
        <v>399</v>
      </c>
      <c r="CP53" s="89">
        <f t="shared" si="45"/>
        <v>0</v>
      </c>
      <c r="CQ53" s="531">
        <f t="shared" si="14"/>
        <v>4381</v>
      </c>
      <c r="CR53" s="90">
        <f t="shared" si="15"/>
        <v>4780</v>
      </c>
      <c r="CS53" s="216">
        <f t="shared" si="16"/>
        <v>870</v>
      </c>
      <c r="CT53" s="70">
        <f t="shared" si="32"/>
        <v>6.7000000000000004E-2</v>
      </c>
      <c r="CU53" s="70">
        <f t="shared" si="17"/>
        <v>7.2999999999999995E-2</v>
      </c>
      <c r="CV53" s="160">
        <f t="shared" si="18"/>
        <v>9.5000000000000001E-2</v>
      </c>
      <c r="CW53" s="160">
        <f t="shared" si="19"/>
        <v>8.4000000000000005E-2</v>
      </c>
      <c r="CX53" s="160">
        <f t="shared" si="20"/>
        <v>9.7000000000000003E-2</v>
      </c>
      <c r="CY53" s="160">
        <f t="shared" si="21"/>
        <v>9.8000000000000004E-2</v>
      </c>
      <c r="CZ53" s="161">
        <f t="shared" si="22"/>
        <v>0.115</v>
      </c>
      <c r="DA53" s="161">
        <f t="shared" si="23"/>
        <v>0.107</v>
      </c>
      <c r="DB53" s="70">
        <f t="shared" si="24"/>
        <v>6.5000000000000002E-2</v>
      </c>
      <c r="DC53" s="70">
        <f t="shared" si="25"/>
        <v>6.9000000000000006E-2</v>
      </c>
      <c r="DD53" s="70">
        <f t="shared" si="26"/>
        <v>0</v>
      </c>
      <c r="DE53" s="70">
        <f t="shared" si="27"/>
        <v>0</v>
      </c>
      <c r="DF53" s="430">
        <f t="shared" si="28"/>
        <v>0.87</v>
      </c>
      <c r="DG53" s="429">
        <v>1000</v>
      </c>
      <c r="DH53" s="437" t="str">
        <f t="shared" si="29"/>
        <v>BUENO</v>
      </c>
      <c r="DI53" s="337">
        <f t="shared" si="33"/>
        <v>86.4</v>
      </c>
      <c r="DJ53" s="418">
        <f t="shared" si="30"/>
        <v>1300</v>
      </c>
      <c r="DK53" s="419">
        <f t="shared" si="31"/>
        <v>1700</v>
      </c>
      <c r="DL53" s="71"/>
      <c r="DM53" s="26"/>
      <c r="DN53" s="27"/>
      <c r="DO53" s="26"/>
      <c r="DP53" s="27"/>
      <c r="DQ53" s="26"/>
      <c r="DR53" s="27"/>
      <c r="DS53" s="26"/>
      <c r="DT53" s="27"/>
      <c r="DU53" s="26"/>
      <c r="DV53" s="27"/>
      <c r="DW53" s="26"/>
      <c r="DX53" s="27"/>
      <c r="DY53" s="26"/>
      <c r="DZ53" s="27"/>
      <c r="EA53" s="26"/>
      <c r="EB53" s="27"/>
      <c r="EC53" s="26"/>
      <c r="ED53" s="27"/>
      <c r="EE53" s="26"/>
      <c r="EF53" s="27"/>
      <c r="EG53" s="26"/>
      <c r="EH53" s="27"/>
      <c r="EI53" s="77"/>
    </row>
    <row r="54" spans="1:139" ht="120" customHeight="1" thickTop="1" x14ac:dyDescent="0.25">
      <c r="A54" s="19">
        <v>45</v>
      </c>
      <c r="B54" s="38" t="s">
        <v>211</v>
      </c>
      <c r="C54" s="38" t="s">
        <v>133</v>
      </c>
      <c r="D54" s="39">
        <f t="shared" si="36"/>
        <v>558</v>
      </c>
      <c r="E54" s="79">
        <v>525</v>
      </c>
      <c r="F54" s="399">
        <v>5</v>
      </c>
      <c r="G54" s="41">
        <v>28</v>
      </c>
      <c r="H54" s="41">
        <v>69</v>
      </c>
      <c r="I54" s="42">
        <v>0</v>
      </c>
      <c r="J54" s="73">
        <f t="shared" si="41"/>
        <v>627</v>
      </c>
      <c r="K54" s="49">
        <v>3</v>
      </c>
      <c r="L54" s="32">
        <v>2</v>
      </c>
      <c r="M54" s="32">
        <v>3</v>
      </c>
      <c r="N54" s="32">
        <v>3</v>
      </c>
      <c r="O54" s="32">
        <v>10</v>
      </c>
      <c r="P54" s="32">
        <v>2</v>
      </c>
      <c r="Q54" s="32">
        <v>223</v>
      </c>
      <c r="R54" s="32">
        <v>4</v>
      </c>
      <c r="S54" s="32">
        <v>16</v>
      </c>
      <c r="T54" s="32">
        <v>11</v>
      </c>
      <c r="U54" s="32"/>
      <c r="V54" s="32"/>
      <c r="W54" s="23">
        <f t="shared" si="46"/>
        <v>277</v>
      </c>
      <c r="X54" s="22">
        <v>34</v>
      </c>
      <c r="Y54" s="32">
        <v>34</v>
      </c>
      <c r="Z54" s="32">
        <v>52</v>
      </c>
      <c r="AA54" s="32">
        <v>46</v>
      </c>
      <c r="AB54" s="32">
        <v>61</v>
      </c>
      <c r="AC54" s="32">
        <v>30</v>
      </c>
      <c r="AD54" s="32">
        <v>50</v>
      </c>
      <c r="AE54" s="32">
        <v>89</v>
      </c>
      <c r="AF54" s="32">
        <v>132</v>
      </c>
      <c r="AG54" s="32">
        <v>82</v>
      </c>
      <c r="AH54" s="32"/>
      <c r="AI54" s="32"/>
      <c r="AJ54" s="24">
        <f t="shared" si="47"/>
        <v>610</v>
      </c>
      <c r="AK54" s="25">
        <f t="shared" si="11"/>
        <v>887</v>
      </c>
      <c r="AL54" s="35">
        <f t="shared" si="42"/>
        <v>802</v>
      </c>
      <c r="AM54" s="36">
        <f t="shared" si="43"/>
        <v>0</v>
      </c>
      <c r="AN54" s="37">
        <f t="shared" si="44"/>
        <v>615</v>
      </c>
      <c r="AO54" s="51">
        <v>84</v>
      </c>
      <c r="AP54" s="52">
        <v>45</v>
      </c>
      <c r="AQ54" s="52">
        <v>91</v>
      </c>
      <c r="AR54" s="52">
        <v>91</v>
      </c>
      <c r="AS54" s="52">
        <v>79</v>
      </c>
      <c r="AT54" s="52">
        <v>42</v>
      </c>
      <c r="AU54" s="52">
        <v>111</v>
      </c>
      <c r="AV54" s="52">
        <v>111</v>
      </c>
      <c r="AW54" s="52">
        <v>51</v>
      </c>
      <c r="AX54" s="52">
        <v>26</v>
      </c>
      <c r="AY54" s="52"/>
      <c r="AZ54" s="52"/>
      <c r="BA54" s="54">
        <f t="shared" si="48"/>
        <v>731</v>
      </c>
      <c r="BB54" s="61">
        <v>0</v>
      </c>
      <c r="BC54" s="61">
        <v>0</v>
      </c>
      <c r="BD54" s="61">
        <v>1</v>
      </c>
      <c r="BE54" s="61">
        <v>0</v>
      </c>
      <c r="BF54" s="61">
        <v>0</v>
      </c>
      <c r="BG54" s="61">
        <v>1</v>
      </c>
      <c r="BH54" s="61">
        <v>0</v>
      </c>
      <c r="BI54" s="61">
        <v>0</v>
      </c>
      <c r="BJ54" s="61">
        <v>0</v>
      </c>
      <c r="BK54" s="61">
        <v>0</v>
      </c>
      <c r="BL54" s="61"/>
      <c r="BM54" s="61"/>
      <c r="BN54" s="56">
        <f t="shared" si="5"/>
        <v>2</v>
      </c>
      <c r="BO54" s="68">
        <v>1</v>
      </c>
      <c r="BP54" s="41">
        <v>0</v>
      </c>
      <c r="BQ54" s="41">
        <v>6</v>
      </c>
      <c r="BR54" s="41">
        <v>0</v>
      </c>
      <c r="BS54" s="41">
        <v>0</v>
      </c>
      <c r="BT54" s="41">
        <v>1</v>
      </c>
      <c r="BU54" s="41">
        <v>9</v>
      </c>
      <c r="BV54" s="41">
        <v>1</v>
      </c>
      <c r="BW54" s="41">
        <v>11</v>
      </c>
      <c r="BX54" s="41">
        <v>11</v>
      </c>
      <c r="BY54" s="41"/>
      <c r="BZ54" s="44"/>
      <c r="CA54" s="64">
        <f t="shared" si="49"/>
        <v>40</v>
      </c>
      <c r="CB54" s="41">
        <v>3</v>
      </c>
      <c r="CC54" s="41">
        <v>8</v>
      </c>
      <c r="CD54" s="41">
        <v>36</v>
      </c>
      <c r="CE54" s="41">
        <v>22</v>
      </c>
      <c r="CF54" s="41">
        <v>27</v>
      </c>
      <c r="CG54" s="41">
        <v>23</v>
      </c>
      <c r="CH54" s="41">
        <v>12</v>
      </c>
      <c r="CI54" s="41">
        <v>45</v>
      </c>
      <c r="CJ54" s="41">
        <v>67</v>
      </c>
      <c r="CK54" s="41">
        <v>49</v>
      </c>
      <c r="CL54" s="41"/>
      <c r="CM54" s="41"/>
      <c r="CN54" s="65">
        <f t="shared" si="37"/>
        <v>292</v>
      </c>
      <c r="CO54" s="530">
        <f t="shared" si="13"/>
        <v>31</v>
      </c>
      <c r="CP54" s="89">
        <f t="shared" si="45"/>
        <v>0</v>
      </c>
      <c r="CQ54" s="531">
        <f t="shared" si="14"/>
        <v>321</v>
      </c>
      <c r="CR54" s="90">
        <f t="shared" si="15"/>
        <v>352</v>
      </c>
      <c r="CS54" s="216">
        <f t="shared" si="16"/>
        <v>731</v>
      </c>
      <c r="CT54" s="70">
        <f t="shared" si="32"/>
        <v>8.4000000000000005E-2</v>
      </c>
      <c r="CU54" s="70">
        <f t="shared" si="17"/>
        <v>4.4999999999999998E-2</v>
      </c>
      <c r="CV54" s="160">
        <f t="shared" si="18"/>
        <v>9.0999999999999998E-2</v>
      </c>
      <c r="CW54" s="160">
        <f t="shared" si="19"/>
        <v>9.0999999999999998E-2</v>
      </c>
      <c r="CX54" s="160">
        <f t="shared" si="20"/>
        <v>7.9000000000000001E-2</v>
      </c>
      <c r="CY54" s="160">
        <f t="shared" si="21"/>
        <v>4.2000000000000003E-2</v>
      </c>
      <c r="CZ54" s="161">
        <f t="shared" si="22"/>
        <v>0.111</v>
      </c>
      <c r="DA54" s="161">
        <f t="shared" si="23"/>
        <v>0.111</v>
      </c>
      <c r="DB54" s="70">
        <f t="shared" si="24"/>
        <v>5.0999999999999997E-2</v>
      </c>
      <c r="DC54" s="70">
        <f t="shared" si="25"/>
        <v>2.5999999999999999E-2</v>
      </c>
      <c r="DD54" s="70">
        <f t="shared" si="26"/>
        <v>0</v>
      </c>
      <c r="DE54" s="70">
        <f t="shared" si="27"/>
        <v>0</v>
      </c>
      <c r="DF54" s="430">
        <f t="shared" si="28"/>
        <v>0.73</v>
      </c>
      <c r="DG54" s="429">
        <v>1000</v>
      </c>
      <c r="DH54" s="437" t="str">
        <f t="shared" si="29"/>
        <v>BAJO</v>
      </c>
      <c r="DI54" s="337">
        <f t="shared" si="33"/>
        <v>86.4</v>
      </c>
      <c r="DJ54" s="418">
        <f t="shared" si="30"/>
        <v>1300</v>
      </c>
      <c r="DK54" s="419">
        <f t="shared" si="31"/>
        <v>1700</v>
      </c>
      <c r="DL54" s="71"/>
      <c r="DM54" s="26"/>
      <c r="DN54" s="27"/>
      <c r="DO54" s="26"/>
      <c r="DP54" s="27"/>
      <c r="DQ54" s="26"/>
      <c r="DR54" s="27"/>
      <c r="DS54" s="26"/>
      <c r="DT54" s="27"/>
      <c r="DU54" s="26"/>
      <c r="DV54" s="27"/>
      <c r="DW54" s="26"/>
      <c r="DX54" s="27"/>
      <c r="DY54" s="26"/>
      <c r="DZ54" s="27"/>
      <c r="EA54" s="26"/>
      <c r="EB54" s="27"/>
      <c r="EC54" s="26"/>
      <c r="ED54" s="27"/>
      <c r="EE54" s="26"/>
      <c r="EF54" s="27"/>
      <c r="EG54" s="26"/>
      <c r="EH54" s="27"/>
      <c r="EI54" s="77"/>
    </row>
    <row r="55" spans="1:139" ht="120" customHeight="1" thickBot="1" x14ac:dyDescent="0.3">
      <c r="A55" s="20">
        <v>46</v>
      </c>
      <c r="B55" s="38" t="s">
        <v>64</v>
      </c>
      <c r="C55" s="38" t="s">
        <v>134</v>
      </c>
      <c r="D55" s="39">
        <f t="shared" si="36"/>
        <v>4715</v>
      </c>
      <c r="E55" s="79">
        <v>561</v>
      </c>
      <c r="F55" s="399">
        <v>3500</v>
      </c>
      <c r="G55" s="41">
        <v>654</v>
      </c>
      <c r="H55" s="41">
        <v>46</v>
      </c>
      <c r="I55" s="42">
        <v>0</v>
      </c>
      <c r="J55" s="73">
        <f t="shared" si="41"/>
        <v>4761</v>
      </c>
      <c r="K55" s="49">
        <v>27</v>
      </c>
      <c r="L55" s="32">
        <v>29</v>
      </c>
      <c r="M55" s="32">
        <v>88</v>
      </c>
      <c r="N55" s="32">
        <v>62</v>
      </c>
      <c r="O55" s="32">
        <v>60</v>
      </c>
      <c r="P55" s="32">
        <v>60</v>
      </c>
      <c r="Q55" s="32">
        <v>43</v>
      </c>
      <c r="R55" s="32">
        <v>45</v>
      </c>
      <c r="S55" s="32">
        <v>46</v>
      </c>
      <c r="T55" s="32">
        <v>43</v>
      </c>
      <c r="U55" s="32"/>
      <c r="V55" s="32"/>
      <c r="W55" s="23">
        <f t="shared" si="46"/>
        <v>503</v>
      </c>
      <c r="X55" s="22">
        <v>24</v>
      </c>
      <c r="Y55" s="32">
        <v>1</v>
      </c>
      <c r="Z55" s="32">
        <v>0</v>
      </c>
      <c r="AA55" s="32">
        <v>4</v>
      </c>
      <c r="AB55" s="32">
        <v>5</v>
      </c>
      <c r="AC55" s="32">
        <v>11</v>
      </c>
      <c r="AD55" s="32">
        <v>7</v>
      </c>
      <c r="AE55" s="32">
        <v>20</v>
      </c>
      <c r="AF55" s="32">
        <v>26</v>
      </c>
      <c r="AG55" s="32">
        <v>22</v>
      </c>
      <c r="AH55" s="32"/>
      <c r="AI55" s="32"/>
      <c r="AJ55" s="24">
        <f t="shared" si="47"/>
        <v>120</v>
      </c>
      <c r="AK55" s="25">
        <f t="shared" si="11"/>
        <v>623</v>
      </c>
      <c r="AL55" s="35">
        <f t="shared" si="42"/>
        <v>1064</v>
      </c>
      <c r="AM55" s="36">
        <f t="shared" si="43"/>
        <v>0</v>
      </c>
      <c r="AN55" s="37">
        <f t="shared" si="44"/>
        <v>3620</v>
      </c>
      <c r="AO55" s="51">
        <v>57</v>
      </c>
      <c r="AP55" s="52">
        <v>25</v>
      </c>
      <c r="AQ55" s="52">
        <v>44</v>
      </c>
      <c r="AR55" s="52">
        <v>76</v>
      </c>
      <c r="AS55" s="52">
        <v>70</v>
      </c>
      <c r="AT55" s="52">
        <v>41</v>
      </c>
      <c r="AU55" s="52">
        <v>43</v>
      </c>
      <c r="AV55" s="52">
        <v>34</v>
      </c>
      <c r="AW55" s="52">
        <v>48</v>
      </c>
      <c r="AX55" s="52">
        <v>40</v>
      </c>
      <c r="AY55" s="52"/>
      <c r="AZ55" s="52"/>
      <c r="BA55" s="54">
        <f t="shared" si="48"/>
        <v>478</v>
      </c>
      <c r="BB55" s="61">
        <v>2</v>
      </c>
      <c r="BC55" s="61">
        <v>0</v>
      </c>
      <c r="BD55" s="61">
        <v>4</v>
      </c>
      <c r="BE55" s="61">
        <v>5</v>
      </c>
      <c r="BF55" s="61">
        <v>3</v>
      </c>
      <c r="BG55" s="61">
        <v>2</v>
      </c>
      <c r="BH55" s="61">
        <v>12</v>
      </c>
      <c r="BI55" s="61">
        <v>60</v>
      </c>
      <c r="BJ55" s="61">
        <v>42</v>
      </c>
      <c r="BK55" s="61">
        <v>42</v>
      </c>
      <c r="BL55" s="61"/>
      <c r="BM55" s="61"/>
      <c r="BN55" s="56">
        <f t="shared" si="5"/>
        <v>172</v>
      </c>
      <c r="BO55" s="68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U55" s="41">
        <v>0</v>
      </c>
      <c r="BV55" s="41">
        <v>0</v>
      </c>
      <c r="BW55" s="41">
        <v>0</v>
      </c>
      <c r="BX55" s="41">
        <v>1</v>
      </c>
      <c r="BY55" s="41"/>
      <c r="BZ55" s="44"/>
      <c r="CA55" s="64">
        <f t="shared" si="49"/>
        <v>1</v>
      </c>
      <c r="CB55" s="41">
        <v>0</v>
      </c>
      <c r="CC55" s="41">
        <v>0</v>
      </c>
      <c r="CD55" s="41">
        <v>0</v>
      </c>
      <c r="CE55" s="41">
        <v>0</v>
      </c>
      <c r="CF55" s="41">
        <v>0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/>
      <c r="CM55" s="41"/>
      <c r="CN55" s="65">
        <f t="shared" si="37"/>
        <v>0</v>
      </c>
      <c r="CO55" s="530">
        <f t="shared" si="13"/>
        <v>585</v>
      </c>
      <c r="CP55" s="89">
        <f t="shared" si="45"/>
        <v>0</v>
      </c>
      <c r="CQ55" s="531">
        <f t="shared" si="14"/>
        <v>3448</v>
      </c>
      <c r="CR55" s="90">
        <f t="shared" si="15"/>
        <v>4033</v>
      </c>
      <c r="CS55" s="216">
        <f t="shared" si="16"/>
        <v>478</v>
      </c>
      <c r="CT55" s="70">
        <f t="shared" si="32"/>
        <v>0.114</v>
      </c>
      <c r="CU55" s="70">
        <f t="shared" si="17"/>
        <v>0.05</v>
      </c>
      <c r="CV55" s="160">
        <f t="shared" si="18"/>
        <v>8.7999999999999995E-2</v>
      </c>
      <c r="CW55" s="160">
        <f t="shared" si="19"/>
        <v>0.152</v>
      </c>
      <c r="CX55" s="160">
        <f t="shared" si="20"/>
        <v>0.14000000000000001</v>
      </c>
      <c r="CY55" s="160">
        <f t="shared" si="21"/>
        <v>8.2000000000000003E-2</v>
      </c>
      <c r="CZ55" s="161">
        <f t="shared" si="22"/>
        <v>8.5999999999999993E-2</v>
      </c>
      <c r="DA55" s="161">
        <f t="shared" si="23"/>
        <v>6.8000000000000005E-2</v>
      </c>
      <c r="DB55" s="70">
        <f t="shared" si="24"/>
        <v>9.6000000000000002E-2</v>
      </c>
      <c r="DC55" s="70">
        <f t="shared" si="25"/>
        <v>0.08</v>
      </c>
      <c r="DD55" s="70">
        <f t="shared" si="26"/>
        <v>0</v>
      </c>
      <c r="DE55" s="70">
        <f t="shared" si="27"/>
        <v>0</v>
      </c>
      <c r="DF55" s="430">
        <f t="shared" si="28"/>
        <v>0.96</v>
      </c>
      <c r="DG55" s="429">
        <v>500</v>
      </c>
      <c r="DH55" s="437" t="str">
        <f t="shared" si="29"/>
        <v>MUY BUENO</v>
      </c>
      <c r="DI55" s="337">
        <f t="shared" si="33"/>
        <v>43.2</v>
      </c>
      <c r="DJ55" s="418">
        <f t="shared" si="30"/>
        <v>650</v>
      </c>
      <c r="DK55" s="419">
        <f t="shared" si="31"/>
        <v>850</v>
      </c>
      <c r="DL55" s="71"/>
      <c r="DM55" s="26"/>
      <c r="DN55" s="27"/>
      <c r="DO55" s="26"/>
      <c r="DP55" s="27"/>
      <c r="DQ55" s="26"/>
      <c r="DR55" s="27"/>
      <c r="DS55" s="26"/>
      <c r="DT55" s="27"/>
      <c r="DU55" s="26"/>
      <c r="DV55" s="27"/>
      <c r="DW55" s="26"/>
      <c r="DX55" s="27"/>
      <c r="DY55" s="26"/>
      <c r="DZ55" s="27"/>
      <c r="EA55" s="26"/>
      <c r="EB55" s="27"/>
      <c r="EC55" s="26"/>
      <c r="ED55" s="27"/>
      <c r="EE55" s="26"/>
      <c r="EF55" s="27"/>
      <c r="EG55" s="26"/>
      <c r="EH55" s="27"/>
      <c r="EI55" s="77"/>
    </row>
    <row r="56" spans="1:139" ht="120" customHeight="1" thickTop="1" x14ac:dyDescent="0.25">
      <c r="A56" s="19">
        <v>47</v>
      </c>
      <c r="B56" s="38" t="s">
        <v>65</v>
      </c>
      <c r="C56" s="38" t="s">
        <v>176</v>
      </c>
      <c r="D56" s="39">
        <f t="shared" si="36"/>
        <v>5197</v>
      </c>
      <c r="E56" s="79">
        <v>458</v>
      </c>
      <c r="F56" s="399">
        <v>4028</v>
      </c>
      <c r="G56" s="41">
        <v>711</v>
      </c>
      <c r="H56" s="41">
        <v>113</v>
      </c>
      <c r="I56" s="42">
        <v>0</v>
      </c>
      <c r="J56" s="73">
        <f t="shared" si="41"/>
        <v>5310</v>
      </c>
      <c r="K56" s="49">
        <v>64</v>
      </c>
      <c r="L56" s="32">
        <v>20</v>
      </c>
      <c r="M56" s="32">
        <v>55</v>
      </c>
      <c r="N56" s="32">
        <v>41</v>
      </c>
      <c r="O56" s="32">
        <v>57</v>
      </c>
      <c r="P56" s="32">
        <v>43</v>
      </c>
      <c r="Q56" s="32">
        <v>38</v>
      </c>
      <c r="R56" s="32">
        <v>59</v>
      </c>
      <c r="S56" s="32">
        <v>35</v>
      </c>
      <c r="T56" s="32">
        <v>62</v>
      </c>
      <c r="U56" s="32"/>
      <c r="V56" s="32"/>
      <c r="W56" s="23">
        <f t="shared" si="46"/>
        <v>474</v>
      </c>
      <c r="X56" s="22">
        <v>17</v>
      </c>
      <c r="Y56" s="32">
        <v>1</v>
      </c>
      <c r="Z56" s="32">
        <v>4</v>
      </c>
      <c r="AA56" s="32">
        <v>16</v>
      </c>
      <c r="AB56" s="32">
        <v>9</v>
      </c>
      <c r="AC56" s="32">
        <v>6</v>
      </c>
      <c r="AD56" s="32">
        <v>4</v>
      </c>
      <c r="AE56" s="32">
        <v>10</v>
      </c>
      <c r="AF56" s="32">
        <v>6</v>
      </c>
      <c r="AG56" s="32">
        <v>7</v>
      </c>
      <c r="AH56" s="32"/>
      <c r="AI56" s="32"/>
      <c r="AJ56" s="24">
        <f t="shared" si="47"/>
        <v>80</v>
      </c>
      <c r="AK56" s="25">
        <f t="shared" si="11"/>
        <v>554</v>
      </c>
      <c r="AL56" s="35">
        <f t="shared" si="42"/>
        <v>932</v>
      </c>
      <c r="AM56" s="36">
        <f t="shared" si="43"/>
        <v>0</v>
      </c>
      <c r="AN56" s="37">
        <f t="shared" si="44"/>
        <v>4108</v>
      </c>
      <c r="AO56" s="51">
        <v>45</v>
      </c>
      <c r="AP56" s="52">
        <v>33</v>
      </c>
      <c r="AQ56" s="52">
        <v>43</v>
      </c>
      <c r="AR56" s="52">
        <v>41</v>
      </c>
      <c r="AS56" s="52">
        <v>40</v>
      </c>
      <c r="AT56" s="52">
        <v>38</v>
      </c>
      <c r="AU56" s="52">
        <v>40</v>
      </c>
      <c r="AV56" s="52">
        <v>48</v>
      </c>
      <c r="AW56" s="52">
        <v>43</v>
      </c>
      <c r="AX56" s="52">
        <v>44</v>
      </c>
      <c r="AY56" s="52"/>
      <c r="AZ56" s="52"/>
      <c r="BA56" s="54">
        <f t="shared" si="48"/>
        <v>415</v>
      </c>
      <c r="BB56" s="61">
        <v>5</v>
      </c>
      <c r="BC56" s="61">
        <v>0</v>
      </c>
      <c r="BD56" s="61">
        <v>0</v>
      </c>
      <c r="BE56" s="61">
        <v>13</v>
      </c>
      <c r="BF56" s="61">
        <v>24</v>
      </c>
      <c r="BG56" s="61">
        <v>0</v>
      </c>
      <c r="BH56" s="61">
        <v>0</v>
      </c>
      <c r="BI56" s="61">
        <v>0</v>
      </c>
      <c r="BJ56" s="61">
        <v>0</v>
      </c>
      <c r="BK56" s="61">
        <v>0</v>
      </c>
      <c r="BL56" s="61"/>
      <c r="BM56" s="61"/>
      <c r="BN56" s="56">
        <f t="shared" si="5"/>
        <v>42</v>
      </c>
      <c r="BO56" s="68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2</v>
      </c>
      <c r="BU56" s="41">
        <v>0</v>
      </c>
      <c r="BV56" s="41">
        <v>1</v>
      </c>
      <c r="BW56" s="41">
        <v>2</v>
      </c>
      <c r="BX56" s="41">
        <v>0</v>
      </c>
      <c r="BY56" s="41"/>
      <c r="BZ56" s="44"/>
      <c r="CA56" s="64">
        <f t="shared" si="49"/>
        <v>5</v>
      </c>
      <c r="CB56" s="41">
        <v>0</v>
      </c>
      <c r="CC56" s="41">
        <v>0</v>
      </c>
      <c r="CD56" s="41">
        <v>0</v>
      </c>
      <c r="CE56" s="41">
        <v>3</v>
      </c>
      <c r="CF56" s="41">
        <v>0</v>
      </c>
      <c r="CG56" s="41">
        <v>0</v>
      </c>
      <c r="CH56" s="41">
        <v>0</v>
      </c>
      <c r="CI56" s="41">
        <v>144</v>
      </c>
      <c r="CJ56" s="41">
        <v>0</v>
      </c>
      <c r="CK56" s="41">
        <v>0</v>
      </c>
      <c r="CL56" s="41"/>
      <c r="CM56" s="41"/>
      <c r="CN56" s="65">
        <f t="shared" si="37"/>
        <v>147</v>
      </c>
      <c r="CO56" s="530">
        <f t="shared" si="13"/>
        <v>512</v>
      </c>
      <c r="CP56" s="89">
        <f t="shared" si="45"/>
        <v>0</v>
      </c>
      <c r="CQ56" s="531">
        <f t="shared" si="14"/>
        <v>3919</v>
      </c>
      <c r="CR56" s="90">
        <f t="shared" si="15"/>
        <v>4431</v>
      </c>
      <c r="CS56" s="216">
        <f t="shared" si="16"/>
        <v>415</v>
      </c>
      <c r="CT56" s="70">
        <f t="shared" si="32"/>
        <v>0.09</v>
      </c>
      <c r="CU56" s="70">
        <f t="shared" si="17"/>
        <v>6.6000000000000003E-2</v>
      </c>
      <c r="CV56" s="160">
        <f t="shared" si="18"/>
        <v>8.5999999999999993E-2</v>
      </c>
      <c r="CW56" s="160">
        <f t="shared" si="19"/>
        <v>8.2000000000000003E-2</v>
      </c>
      <c r="CX56" s="160">
        <f t="shared" si="20"/>
        <v>0.08</v>
      </c>
      <c r="CY56" s="160">
        <f t="shared" si="21"/>
        <v>7.5999999999999998E-2</v>
      </c>
      <c r="CZ56" s="161">
        <f t="shared" si="22"/>
        <v>0.08</v>
      </c>
      <c r="DA56" s="161">
        <f t="shared" si="23"/>
        <v>9.6000000000000002E-2</v>
      </c>
      <c r="DB56" s="70">
        <f t="shared" si="24"/>
        <v>8.5999999999999993E-2</v>
      </c>
      <c r="DC56" s="70">
        <f t="shared" si="25"/>
        <v>8.7999999999999995E-2</v>
      </c>
      <c r="DD56" s="70">
        <f t="shared" si="26"/>
        <v>0</v>
      </c>
      <c r="DE56" s="70">
        <f t="shared" si="27"/>
        <v>0</v>
      </c>
      <c r="DF56" s="430">
        <f t="shared" si="28"/>
        <v>0.83</v>
      </c>
      <c r="DG56" s="429">
        <v>500</v>
      </c>
      <c r="DH56" s="437" t="str">
        <f t="shared" si="29"/>
        <v>BUENO</v>
      </c>
      <c r="DI56" s="337">
        <f t="shared" si="33"/>
        <v>43.2</v>
      </c>
      <c r="DJ56" s="418">
        <f t="shared" si="30"/>
        <v>650</v>
      </c>
      <c r="DK56" s="419">
        <f t="shared" si="31"/>
        <v>850</v>
      </c>
      <c r="DL56" s="71"/>
      <c r="DM56" s="26"/>
      <c r="DN56" s="27"/>
      <c r="DO56" s="26"/>
      <c r="DP56" s="27"/>
      <c r="DQ56" s="26"/>
      <c r="DR56" s="27"/>
      <c r="DS56" s="26"/>
      <c r="DT56" s="27"/>
      <c r="DU56" s="26"/>
      <c r="DV56" s="27"/>
      <c r="DW56" s="26"/>
      <c r="DX56" s="27"/>
      <c r="DY56" s="26"/>
      <c r="DZ56" s="27"/>
      <c r="EA56" s="26"/>
      <c r="EB56" s="27"/>
      <c r="EC56" s="26"/>
      <c r="ED56" s="27"/>
      <c r="EE56" s="26"/>
      <c r="EF56" s="27"/>
      <c r="EG56" s="26"/>
      <c r="EH56" s="27"/>
      <c r="EI56" s="77"/>
    </row>
    <row r="57" spans="1:139" ht="120" customHeight="1" thickBot="1" x14ac:dyDescent="0.3">
      <c r="A57" s="20">
        <v>48</v>
      </c>
      <c r="B57" s="38" t="s">
        <v>66</v>
      </c>
      <c r="C57" s="38" t="s">
        <v>135</v>
      </c>
      <c r="D57" s="39">
        <f t="shared" si="36"/>
        <v>4902</v>
      </c>
      <c r="E57" s="79">
        <v>464</v>
      </c>
      <c r="F57" s="399">
        <v>4352</v>
      </c>
      <c r="G57" s="41">
        <v>86</v>
      </c>
      <c r="H57" s="41">
        <v>93</v>
      </c>
      <c r="I57" s="42">
        <v>0</v>
      </c>
      <c r="J57" s="73">
        <f t="shared" si="41"/>
        <v>4995</v>
      </c>
      <c r="K57" s="49">
        <v>45</v>
      </c>
      <c r="L57" s="32">
        <v>28</v>
      </c>
      <c r="M57" s="32">
        <v>64</v>
      </c>
      <c r="N57" s="32">
        <v>46</v>
      </c>
      <c r="O57" s="32">
        <v>50</v>
      </c>
      <c r="P57" s="32">
        <v>58</v>
      </c>
      <c r="Q57" s="32">
        <v>50</v>
      </c>
      <c r="R57" s="32">
        <v>33</v>
      </c>
      <c r="S57" s="32">
        <v>50</v>
      </c>
      <c r="T57" s="32">
        <v>36</v>
      </c>
      <c r="U57" s="32"/>
      <c r="V57" s="32"/>
      <c r="W57" s="23">
        <f t="shared" si="46"/>
        <v>460</v>
      </c>
      <c r="X57" s="22">
        <v>31</v>
      </c>
      <c r="Y57" s="32">
        <v>21</v>
      </c>
      <c r="Z57" s="32">
        <v>29</v>
      </c>
      <c r="AA57" s="32">
        <v>5</v>
      </c>
      <c r="AB57" s="32">
        <v>18</v>
      </c>
      <c r="AC57" s="32">
        <v>17</v>
      </c>
      <c r="AD57" s="32">
        <v>13</v>
      </c>
      <c r="AE57" s="32">
        <v>8</v>
      </c>
      <c r="AF57" s="32">
        <v>5</v>
      </c>
      <c r="AG57" s="32">
        <v>4</v>
      </c>
      <c r="AH57" s="32"/>
      <c r="AI57" s="32"/>
      <c r="AJ57" s="24">
        <f t="shared" si="47"/>
        <v>151</v>
      </c>
      <c r="AK57" s="25">
        <f t="shared" si="11"/>
        <v>611</v>
      </c>
      <c r="AL57" s="35">
        <f t="shared" si="42"/>
        <v>924</v>
      </c>
      <c r="AM57" s="36">
        <f t="shared" si="43"/>
        <v>0</v>
      </c>
      <c r="AN57" s="37">
        <f t="shared" si="44"/>
        <v>4503</v>
      </c>
      <c r="AO57" s="51">
        <v>43</v>
      </c>
      <c r="AP57" s="52">
        <v>21</v>
      </c>
      <c r="AQ57" s="52">
        <v>35</v>
      </c>
      <c r="AR57" s="52">
        <v>53</v>
      </c>
      <c r="AS57" s="52">
        <v>37</v>
      </c>
      <c r="AT57" s="52">
        <v>56</v>
      </c>
      <c r="AU57" s="52">
        <v>37</v>
      </c>
      <c r="AV57" s="52">
        <v>46</v>
      </c>
      <c r="AW57" s="52">
        <v>49</v>
      </c>
      <c r="AX57" s="52">
        <v>34</v>
      </c>
      <c r="AY57" s="52"/>
      <c r="AZ57" s="52"/>
      <c r="BA57" s="54">
        <f t="shared" si="48"/>
        <v>411</v>
      </c>
      <c r="BB57" s="61">
        <v>3</v>
      </c>
      <c r="BC57" s="61">
        <v>3</v>
      </c>
      <c r="BD57" s="61">
        <v>3</v>
      </c>
      <c r="BE57" s="61">
        <v>3</v>
      </c>
      <c r="BF57" s="61">
        <v>1</v>
      </c>
      <c r="BG57" s="61">
        <v>1</v>
      </c>
      <c r="BH57" s="61">
        <v>1</v>
      </c>
      <c r="BI57" s="61">
        <v>3</v>
      </c>
      <c r="BJ57" s="61">
        <v>4</v>
      </c>
      <c r="BK57" s="61">
        <v>1</v>
      </c>
      <c r="BL57" s="61"/>
      <c r="BM57" s="61"/>
      <c r="BN57" s="56">
        <f t="shared" si="5"/>
        <v>23</v>
      </c>
      <c r="BO57" s="68">
        <v>1</v>
      </c>
      <c r="BP57" s="41">
        <v>0</v>
      </c>
      <c r="BQ57" s="41">
        <v>0</v>
      </c>
      <c r="BR57" s="41">
        <v>0</v>
      </c>
      <c r="BS57" s="41">
        <v>0</v>
      </c>
      <c r="BT57" s="41">
        <v>1</v>
      </c>
      <c r="BU57" s="41">
        <v>0</v>
      </c>
      <c r="BV57" s="41">
        <v>0</v>
      </c>
      <c r="BW57" s="41">
        <v>0</v>
      </c>
      <c r="BX57" s="41">
        <v>0</v>
      </c>
      <c r="BY57" s="41"/>
      <c r="BZ57" s="44"/>
      <c r="CA57" s="64">
        <f t="shared" si="49"/>
        <v>2</v>
      </c>
      <c r="CB57" s="41">
        <v>0</v>
      </c>
      <c r="CC57" s="41">
        <v>0</v>
      </c>
      <c r="CD57" s="41">
        <v>3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/>
      <c r="CM57" s="41"/>
      <c r="CN57" s="65">
        <f t="shared" si="37"/>
        <v>3</v>
      </c>
      <c r="CO57" s="530">
        <f t="shared" si="13"/>
        <v>511</v>
      </c>
      <c r="CP57" s="89">
        <f t="shared" si="45"/>
        <v>0</v>
      </c>
      <c r="CQ57" s="531">
        <f t="shared" si="14"/>
        <v>4477</v>
      </c>
      <c r="CR57" s="90">
        <f t="shared" si="15"/>
        <v>4988</v>
      </c>
      <c r="CS57" s="216">
        <f t="shared" si="16"/>
        <v>411</v>
      </c>
      <c r="CT57" s="70">
        <f t="shared" si="32"/>
        <v>8.5999999999999993E-2</v>
      </c>
      <c r="CU57" s="70">
        <f t="shared" si="17"/>
        <v>4.2000000000000003E-2</v>
      </c>
      <c r="CV57" s="160">
        <f t="shared" si="18"/>
        <v>7.0000000000000007E-2</v>
      </c>
      <c r="CW57" s="160">
        <f t="shared" si="19"/>
        <v>0.106</v>
      </c>
      <c r="CX57" s="160">
        <f t="shared" si="20"/>
        <v>7.3999999999999996E-2</v>
      </c>
      <c r="CY57" s="160">
        <f t="shared" si="21"/>
        <v>0.112</v>
      </c>
      <c r="CZ57" s="161">
        <f t="shared" si="22"/>
        <v>7.3999999999999996E-2</v>
      </c>
      <c r="DA57" s="161">
        <f t="shared" si="23"/>
        <v>9.1999999999999998E-2</v>
      </c>
      <c r="DB57" s="70">
        <f t="shared" si="24"/>
        <v>9.8000000000000004E-2</v>
      </c>
      <c r="DC57" s="70">
        <f t="shared" si="25"/>
        <v>6.8000000000000005E-2</v>
      </c>
      <c r="DD57" s="70">
        <f t="shared" si="26"/>
        <v>0</v>
      </c>
      <c r="DE57" s="70">
        <f t="shared" si="27"/>
        <v>0</v>
      </c>
      <c r="DF57" s="430">
        <f t="shared" si="28"/>
        <v>0.82</v>
      </c>
      <c r="DG57" s="429">
        <v>500</v>
      </c>
      <c r="DH57" s="437" t="str">
        <f t="shared" si="29"/>
        <v>BAJO</v>
      </c>
      <c r="DI57" s="337">
        <f t="shared" si="33"/>
        <v>43.2</v>
      </c>
      <c r="DJ57" s="418">
        <f t="shared" si="30"/>
        <v>650</v>
      </c>
      <c r="DK57" s="419">
        <f t="shared" si="31"/>
        <v>850</v>
      </c>
      <c r="DL57" s="71"/>
      <c r="DM57" s="26"/>
      <c r="DN57" s="27"/>
      <c r="DO57" s="26"/>
      <c r="DP57" s="27"/>
      <c r="DQ57" s="26"/>
      <c r="DR57" s="27"/>
      <c r="DS57" s="26"/>
      <c r="DT57" s="27"/>
      <c r="DU57" s="26"/>
      <c r="DV57" s="27"/>
      <c r="DW57" s="26"/>
      <c r="DX57" s="27"/>
      <c r="DY57" s="26"/>
      <c r="DZ57" s="27"/>
      <c r="EA57" s="26"/>
      <c r="EB57" s="27"/>
      <c r="EC57" s="26"/>
      <c r="ED57" s="27"/>
      <c r="EE57" s="26"/>
      <c r="EF57" s="27"/>
      <c r="EG57" s="26"/>
      <c r="EH57" s="27"/>
      <c r="EI57" s="77"/>
    </row>
    <row r="58" spans="1:139" ht="120" customHeight="1" thickTop="1" x14ac:dyDescent="0.25">
      <c r="A58" s="19">
        <v>49</v>
      </c>
      <c r="B58" s="38" t="s">
        <v>67</v>
      </c>
      <c r="C58" s="38" t="s">
        <v>136</v>
      </c>
      <c r="D58" s="39">
        <f t="shared" si="36"/>
        <v>5045</v>
      </c>
      <c r="E58" s="79">
        <v>364</v>
      </c>
      <c r="F58" s="399">
        <v>4550</v>
      </c>
      <c r="G58" s="41">
        <v>131</v>
      </c>
      <c r="H58" s="41">
        <v>11</v>
      </c>
      <c r="I58" s="42">
        <v>0</v>
      </c>
      <c r="J58" s="73">
        <f t="shared" si="41"/>
        <v>5056</v>
      </c>
      <c r="K58" s="49">
        <v>38</v>
      </c>
      <c r="L58" s="32">
        <v>19</v>
      </c>
      <c r="M58" s="32">
        <v>51</v>
      </c>
      <c r="N58" s="32">
        <v>35</v>
      </c>
      <c r="O58" s="32">
        <v>46</v>
      </c>
      <c r="P58" s="32">
        <v>63</v>
      </c>
      <c r="Q58" s="32">
        <v>51</v>
      </c>
      <c r="R58" s="32">
        <v>49</v>
      </c>
      <c r="S58" s="32">
        <v>62</v>
      </c>
      <c r="T58" s="32">
        <v>34</v>
      </c>
      <c r="U58" s="32"/>
      <c r="V58" s="32"/>
      <c r="W58" s="23">
        <f t="shared" si="46"/>
        <v>448</v>
      </c>
      <c r="X58" s="22">
        <v>37</v>
      </c>
      <c r="Y58" s="32">
        <v>5</v>
      </c>
      <c r="Z58" s="32">
        <v>16</v>
      </c>
      <c r="AA58" s="32">
        <v>9</v>
      </c>
      <c r="AB58" s="32">
        <v>14</v>
      </c>
      <c r="AC58" s="32">
        <v>14</v>
      </c>
      <c r="AD58" s="32">
        <v>18</v>
      </c>
      <c r="AE58" s="32">
        <v>7</v>
      </c>
      <c r="AF58" s="32">
        <v>12</v>
      </c>
      <c r="AG58" s="32">
        <v>17</v>
      </c>
      <c r="AH58" s="32"/>
      <c r="AI58" s="32"/>
      <c r="AJ58" s="24">
        <f t="shared" si="47"/>
        <v>149</v>
      </c>
      <c r="AK58" s="25">
        <f t="shared" si="11"/>
        <v>597</v>
      </c>
      <c r="AL58" s="35">
        <f t="shared" si="42"/>
        <v>812</v>
      </c>
      <c r="AM58" s="36">
        <f t="shared" si="43"/>
        <v>0</v>
      </c>
      <c r="AN58" s="37">
        <f t="shared" si="44"/>
        <v>4699</v>
      </c>
      <c r="AO58" s="51">
        <v>38</v>
      </c>
      <c r="AP58" s="52">
        <v>23</v>
      </c>
      <c r="AQ58" s="52">
        <v>36</v>
      </c>
      <c r="AR58" s="52">
        <v>42</v>
      </c>
      <c r="AS58" s="52">
        <v>41</v>
      </c>
      <c r="AT58" s="52">
        <v>46</v>
      </c>
      <c r="AU58" s="52">
        <v>62</v>
      </c>
      <c r="AV58" s="52">
        <v>50</v>
      </c>
      <c r="AW58" s="52">
        <v>51</v>
      </c>
      <c r="AX58" s="52">
        <v>42</v>
      </c>
      <c r="AY58" s="52"/>
      <c r="AZ58" s="52"/>
      <c r="BA58" s="54">
        <f t="shared" si="48"/>
        <v>431</v>
      </c>
      <c r="BB58" s="61">
        <v>9</v>
      </c>
      <c r="BC58" s="61">
        <v>9</v>
      </c>
      <c r="BD58" s="61">
        <v>4</v>
      </c>
      <c r="BE58" s="61">
        <v>3</v>
      </c>
      <c r="BF58" s="61">
        <v>2</v>
      </c>
      <c r="BG58" s="61">
        <v>1</v>
      </c>
      <c r="BH58" s="61">
        <v>2</v>
      </c>
      <c r="BI58" s="61">
        <v>12</v>
      </c>
      <c r="BJ58" s="61">
        <v>2</v>
      </c>
      <c r="BK58" s="61">
        <v>0</v>
      </c>
      <c r="BL58" s="61"/>
      <c r="BM58" s="61"/>
      <c r="BN58" s="56">
        <f t="shared" si="5"/>
        <v>44</v>
      </c>
      <c r="BO58" s="68">
        <v>0</v>
      </c>
      <c r="BP58" s="41">
        <v>0</v>
      </c>
      <c r="BQ58" s="41">
        <v>1</v>
      </c>
      <c r="BR58" s="41">
        <v>0</v>
      </c>
      <c r="BS58" s="41">
        <v>0</v>
      </c>
      <c r="BT58" s="41">
        <v>0</v>
      </c>
      <c r="BU58" s="41">
        <v>2</v>
      </c>
      <c r="BV58" s="41">
        <v>0</v>
      </c>
      <c r="BW58" s="41">
        <v>0</v>
      </c>
      <c r="BX58" s="41">
        <v>0</v>
      </c>
      <c r="BY58" s="41"/>
      <c r="BZ58" s="44"/>
      <c r="CA58" s="64">
        <f t="shared" si="49"/>
        <v>3</v>
      </c>
      <c r="CB58" s="41">
        <v>0</v>
      </c>
      <c r="CC58" s="41">
        <v>0</v>
      </c>
      <c r="CD58" s="41">
        <v>0</v>
      </c>
      <c r="CE58" s="41">
        <v>1</v>
      </c>
      <c r="CF58" s="41">
        <v>0</v>
      </c>
      <c r="CG58" s="41">
        <v>0</v>
      </c>
      <c r="CH58" s="41">
        <v>0</v>
      </c>
      <c r="CI58" s="41">
        <v>0</v>
      </c>
      <c r="CJ58" s="41">
        <v>0</v>
      </c>
      <c r="CK58" s="41">
        <v>0</v>
      </c>
      <c r="CL58" s="41"/>
      <c r="CM58" s="41"/>
      <c r="CN58" s="65">
        <f t="shared" si="37"/>
        <v>1</v>
      </c>
      <c r="CO58" s="530">
        <f t="shared" si="13"/>
        <v>378</v>
      </c>
      <c r="CP58" s="89">
        <f t="shared" si="45"/>
        <v>0</v>
      </c>
      <c r="CQ58" s="531">
        <f t="shared" si="14"/>
        <v>4654</v>
      </c>
      <c r="CR58" s="90">
        <f t="shared" si="15"/>
        <v>5032</v>
      </c>
      <c r="CS58" s="216">
        <f t="shared" si="16"/>
        <v>431</v>
      </c>
      <c r="CT58" s="70">
        <f t="shared" si="32"/>
        <v>7.5999999999999998E-2</v>
      </c>
      <c r="CU58" s="70">
        <f t="shared" si="17"/>
        <v>4.5999999999999999E-2</v>
      </c>
      <c r="CV58" s="160">
        <f t="shared" si="18"/>
        <v>7.1999999999999995E-2</v>
      </c>
      <c r="CW58" s="160">
        <f t="shared" si="19"/>
        <v>8.4000000000000005E-2</v>
      </c>
      <c r="CX58" s="160">
        <f t="shared" si="20"/>
        <v>8.2000000000000003E-2</v>
      </c>
      <c r="CY58" s="160">
        <f t="shared" si="21"/>
        <v>9.1999999999999998E-2</v>
      </c>
      <c r="CZ58" s="161">
        <f t="shared" si="22"/>
        <v>0.124</v>
      </c>
      <c r="DA58" s="161">
        <f t="shared" si="23"/>
        <v>0.1</v>
      </c>
      <c r="DB58" s="70">
        <f t="shared" si="24"/>
        <v>0.10199999999999999</v>
      </c>
      <c r="DC58" s="70">
        <f t="shared" si="25"/>
        <v>8.4000000000000005E-2</v>
      </c>
      <c r="DD58" s="70">
        <f t="shared" si="26"/>
        <v>0</v>
      </c>
      <c r="DE58" s="70">
        <f t="shared" si="27"/>
        <v>0</v>
      </c>
      <c r="DF58" s="430">
        <f t="shared" si="28"/>
        <v>0.86</v>
      </c>
      <c r="DG58" s="429">
        <v>500</v>
      </c>
      <c r="DH58" s="437" t="str">
        <f t="shared" si="29"/>
        <v>BUENO</v>
      </c>
      <c r="DI58" s="337">
        <f t="shared" si="33"/>
        <v>43.2</v>
      </c>
      <c r="DJ58" s="418">
        <f t="shared" si="30"/>
        <v>650</v>
      </c>
      <c r="DK58" s="419">
        <f t="shared" si="31"/>
        <v>850</v>
      </c>
      <c r="DL58" s="71"/>
      <c r="DM58" s="26"/>
      <c r="DN58" s="27"/>
      <c r="DO58" s="26"/>
      <c r="DP58" s="27"/>
      <c r="DQ58" s="26"/>
      <c r="DR58" s="27"/>
      <c r="DS58" s="26"/>
      <c r="DT58" s="27"/>
      <c r="DU58" s="26"/>
      <c r="DV58" s="27"/>
      <c r="DW58" s="26"/>
      <c r="DX58" s="27"/>
      <c r="DY58" s="26"/>
      <c r="DZ58" s="27"/>
      <c r="EA58" s="26"/>
      <c r="EB58" s="27"/>
      <c r="EC58" s="26"/>
      <c r="ED58" s="27"/>
      <c r="EE58" s="26"/>
      <c r="EF58" s="27"/>
      <c r="EG58" s="26"/>
      <c r="EH58" s="27"/>
      <c r="EI58" s="77"/>
    </row>
    <row r="59" spans="1:139" ht="120" customHeight="1" thickBot="1" x14ac:dyDescent="0.3">
      <c r="A59" s="20">
        <v>50</v>
      </c>
      <c r="B59" s="38" t="s">
        <v>68</v>
      </c>
      <c r="C59" s="38" t="s">
        <v>162</v>
      </c>
      <c r="D59" s="39">
        <f t="shared" si="36"/>
        <v>4270</v>
      </c>
      <c r="E59" s="79">
        <v>0</v>
      </c>
      <c r="F59" s="399">
        <v>4202</v>
      </c>
      <c r="G59" s="41">
        <v>68</v>
      </c>
      <c r="H59" s="41">
        <v>0</v>
      </c>
      <c r="I59" s="42">
        <v>0</v>
      </c>
      <c r="J59" s="73">
        <f t="shared" si="41"/>
        <v>4270</v>
      </c>
      <c r="K59" s="49">
        <v>96</v>
      </c>
      <c r="L59" s="32">
        <v>74</v>
      </c>
      <c r="M59" s="32">
        <v>96</v>
      </c>
      <c r="N59" s="32">
        <v>84</v>
      </c>
      <c r="O59" s="32">
        <v>111</v>
      </c>
      <c r="P59" s="32">
        <v>62</v>
      </c>
      <c r="Q59" s="32">
        <v>83</v>
      </c>
      <c r="R59" s="32">
        <v>94</v>
      </c>
      <c r="S59" s="32">
        <v>82</v>
      </c>
      <c r="T59" s="32">
        <v>72</v>
      </c>
      <c r="U59" s="32"/>
      <c r="V59" s="32"/>
      <c r="W59" s="23">
        <f t="shared" si="46"/>
        <v>854</v>
      </c>
      <c r="X59" s="22">
        <v>28</v>
      </c>
      <c r="Y59" s="32">
        <v>64</v>
      </c>
      <c r="Z59" s="32">
        <v>131</v>
      </c>
      <c r="AA59" s="32">
        <v>40</v>
      </c>
      <c r="AB59" s="32">
        <v>76</v>
      </c>
      <c r="AC59" s="32">
        <v>64</v>
      </c>
      <c r="AD59" s="32">
        <v>49</v>
      </c>
      <c r="AE59" s="32">
        <v>57</v>
      </c>
      <c r="AF59" s="32">
        <v>68</v>
      </c>
      <c r="AG59" s="32">
        <v>65</v>
      </c>
      <c r="AH59" s="32"/>
      <c r="AI59" s="32"/>
      <c r="AJ59" s="24">
        <f t="shared" si="47"/>
        <v>642</v>
      </c>
      <c r="AK59" s="25">
        <f t="shared" si="11"/>
        <v>1496</v>
      </c>
      <c r="AL59" s="35">
        <f t="shared" si="42"/>
        <v>854</v>
      </c>
      <c r="AM59" s="36">
        <f t="shared" si="43"/>
        <v>0</v>
      </c>
      <c r="AN59" s="37">
        <f t="shared" si="44"/>
        <v>4844</v>
      </c>
      <c r="AO59" s="51">
        <v>96</v>
      </c>
      <c r="AP59" s="52">
        <v>74</v>
      </c>
      <c r="AQ59" s="52">
        <v>96</v>
      </c>
      <c r="AR59" s="52">
        <v>84</v>
      </c>
      <c r="AS59" s="52">
        <v>111</v>
      </c>
      <c r="AT59" s="52">
        <v>62</v>
      </c>
      <c r="AU59" s="52">
        <v>83</v>
      </c>
      <c r="AV59" s="52">
        <v>94</v>
      </c>
      <c r="AW59" s="52">
        <v>82</v>
      </c>
      <c r="AX59" s="52">
        <v>72</v>
      </c>
      <c r="AY59" s="52"/>
      <c r="AZ59" s="52"/>
      <c r="BA59" s="54">
        <f>SUM(AO59:AZ59)</f>
        <v>854</v>
      </c>
      <c r="BB59" s="61">
        <v>0</v>
      </c>
      <c r="BC59" s="61">
        <v>33</v>
      </c>
      <c r="BD59" s="61">
        <v>17</v>
      </c>
      <c r="BE59" s="61">
        <v>0</v>
      </c>
      <c r="BF59" s="61">
        <v>2</v>
      </c>
      <c r="BG59" s="61">
        <v>0</v>
      </c>
      <c r="BH59" s="61">
        <v>4</v>
      </c>
      <c r="BI59" s="61">
        <v>2</v>
      </c>
      <c r="BJ59" s="61">
        <v>21</v>
      </c>
      <c r="BK59" s="61">
        <v>3</v>
      </c>
      <c r="BL59" s="61"/>
      <c r="BM59" s="61"/>
      <c r="BN59" s="56">
        <f t="shared" si="5"/>
        <v>82</v>
      </c>
      <c r="BO59" s="68">
        <v>0</v>
      </c>
      <c r="BP59" s="41">
        <v>0</v>
      </c>
      <c r="BQ59" s="41">
        <v>0</v>
      </c>
      <c r="BR59" s="41">
        <v>0</v>
      </c>
      <c r="BS59" s="41">
        <v>0</v>
      </c>
      <c r="BT59" s="41">
        <v>0</v>
      </c>
      <c r="BU59" s="41">
        <v>0</v>
      </c>
      <c r="BV59" s="41">
        <v>0</v>
      </c>
      <c r="BW59" s="41">
        <v>0</v>
      </c>
      <c r="BX59" s="41">
        <v>0</v>
      </c>
      <c r="BY59" s="41">
        <v>0</v>
      </c>
      <c r="BZ59" s="44">
        <v>0</v>
      </c>
      <c r="CA59" s="64">
        <f t="shared" si="49"/>
        <v>0</v>
      </c>
      <c r="CB59" s="41">
        <v>1</v>
      </c>
      <c r="CC59" s="41">
        <v>0</v>
      </c>
      <c r="CD59" s="41">
        <v>0</v>
      </c>
      <c r="CE59" s="41">
        <v>1</v>
      </c>
      <c r="CF59" s="41">
        <v>0</v>
      </c>
      <c r="CG59" s="41">
        <v>0</v>
      </c>
      <c r="CH59" s="41">
        <v>0</v>
      </c>
      <c r="CI59" s="41">
        <v>0</v>
      </c>
      <c r="CJ59" s="41">
        <v>0</v>
      </c>
      <c r="CK59" s="41">
        <v>0</v>
      </c>
      <c r="CL59" s="41"/>
      <c r="CM59" s="41"/>
      <c r="CN59" s="65">
        <f t="shared" si="37"/>
        <v>2</v>
      </c>
      <c r="CO59" s="530">
        <f t="shared" si="13"/>
        <v>0</v>
      </c>
      <c r="CP59" s="89">
        <f t="shared" si="45"/>
        <v>0</v>
      </c>
      <c r="CQ59" s="531">
        <f t="shared" si="14"/>
        <v>4760</v>
      </c>
      <c r="CR59" s="90">
        <f t="shared" si="15"/>
        <v>4760</v>
      </c>
      <c r="CS59" s="216">
        <f t="shared" si="16"/>
        <v>854</v>
      </c>
      <c r="CT59" s="70">
        <f t="shared" si="32"/>
        <v>9.0208946472266377E-2</v>
      </c>
      <c r="CU59" s="70">
        <f t="shared" si="17"/>
        <v>6.9536062905705326E-2</v>
      </c>
      <c r="CV59" s="160">
        <f t="shared" si="18"/>
        <v>9.0208946472266377E-2</v>
      </c>
      <c r="CW59" s="160">
        <f t="shared" si="19"/>
        <v>7.8932828163233076E-2</v>
      </c>
      <c r="CX59" s="160">
        <f t="shared" si="20"/>
        <v>0.104304094358558</v>
      </c>
      <c r="CY59" s="160">
        <f t="shared" si="21"/>
        <v>5.8259944596672032E-2</v>
      </c>
      <c r="CZ59" s="161">
        <f t="shared" si="22"/>
        <v>7.7993151637480301E-2</v>
      </c>
      <c r="DA59" s="161">
        <f t="shared" si="23"/>
        <v>8.8329593420760827E-2</v>
      </c>
      <c r="DB59" s="70">
        <f t="shared" si="24"/>
        <v>7.7053475111727526E-2</v>
      </c>
      <c r="DC59" s="70">
        <f t="shared" si="25"/>
        <v>6.7656709854199776E-2</v>
      </c>
      <c r="DD59" s="70">
        <f t="shared" si="26"/>
        <v>0</v>
      </c>
      <c r="DE59" s="70">
        <f t="shared" si="27"/>
        <v>0</v>
      </c>
      <c r="DF59" s="430">
        <f>ROUND(SUM(CT59:DE59),2)</f>
        <v>0.8</v>
      </c>
      <c r="DG59" s="433">
        <v>1064.1960000000001</v>
      </c>
      <c r="DH59" s="437" t="str">
        <f t="shared" si="29"/>
        <v>BAJO</v>
      </c>
      <c r="DI59" s="337">
        <f t="shared" si="33"/>
        <v>91.946534400000019</v>
      </c>
      <c r="DJ59" s="418">
        <f t="shared" si="30"/>
        <v>1383.4548000000002</v>
      </c>
      <c r="DK59" s="419">
        <f t="shared" si="31"/>
        <v>1809.1332000000002</v>
      </c>
      <c r="DL59" s="71"/>
      <c r="DM59" s="26"/>
      <c r="DN59" s="27"/>
      <c r="DO59" s="26"/>
      <c r="DP59" s="27"/>
      <c r="DQ59" s="26"/>
      <c r="DR59" s="27"/>
      <c r="DS59" s="26"/>
      <c r="DT59" s="27"/>
      <c r="DU59" s="26"/>
      <c r="DV59" s="27"/>
      <c r="DW59" s="26"/>
      <c r="DX59" s="27"/>
      <c r="DY59" s="26"/>
      <c r="DZ59" s="27"/>
      <c r="EA59" s="26"/>
      <c r="EB59" s="27"/>
      <c r="EC59" s="26"/>
      <c r="ED59" s="27"/>
      <c r="EE59" s="26"/>
      <c r="EF59" s="27"/>
      <c r="EG59" s="26"/>
      <c r="EH59" s="27"/>
      <c r="EI59" s="77"/>
    </row>
    <row r="60" spans="1:139" ht="120" customHeight="1" thickTop="1" x14ac:dyDescent="0.25">
      <c r="A60" s="19">
        <v>51</v>
      </c>
      <c r="B60" s="38" t="s">
        <v>69</v>
      </c>
      <c r="C60" s="38" t="s">
        <v>137</v>
      </c>
      <c r="D60" s="39">
        <f t="shared" si="36"/>
        <v>4233</v>
      </c>
      <c r="E60" s="79">
        <v>0</v>
      </c>
      <c r="F60" s="399">
        <v>4146</v>
      </c>
      <c r="G60" s="41">
        <v>87</v>
      </c>
      <c r="H60" s="41">
        <v>0</v>
      </c>
      <c r="I60" s="42">
        <v>0</v>
      </c>
      <c r="J60" s="73">
        <f t="shared" si="41"/>
        <v>4233</v>
      </c>
      <c r="K60" s="49">
        <v>103</v>
      </c>
      <c r="L60" s="32">
        <v>57</v>
      </c>
      <c r="M60" s="32">
        <v>93</v>
      </c>
      <c r="N60" s="32">
        <v>96</v>
      </c>
      <c r="O60" s="32">
        <v>70</v>
      </c>
      <c r="P60" s="32">
        <v>81</v>
      </c>
      <c r="Q60" s="32">
        <v>77</v>
      </c>
      <c r="R60" s="32">
        <v>124</v>
      </c>
      <c r="S60" s="32">
        <v>57</v>
      </c>
      <c r="T60" s="32">
        <v>96</v>
      </c>
      <c r="U60" s="32"/>
      <c r="V60" s="32"/>
      <c r="W60" s="23">
        <f t="shared" si="46"/>
        <v>854</v>
      </c>
      <c r="X60" s="22">
        <v>74</v>
      </c>
      <c r="Y60" s="32">
        <v>64</v>
      </c>
      <c r="Z60" s="32">
        <v>64</v>
      </c>
      <c r="AA60" s="32">
        <v>57</v>
      </c>
      <c r="AB60" s="32">
        <v>76</v>
      </c>
      <c r="AC60" s="32">
        <v>58</v>
      </c>
      <c r="AD60" s="32">
        <v>41</v>
      </c>
      <c r="AE60" s="32">
        <v>49</v>
      </c>
      <c r="AF60" s="32">
        <v>62</v>
      </c>
      <c r="AG60" s="32">
        <v>56</v>
      </c>
      <c r="AH60" s="32"/>
      <c r="AI60" s="32"/>
      <c r="AJ60" s="24">
        <f t="shared" si="47"/>
        <v>601</v>
      </c>
      <c r="AK60" s="25">
        <f t="shared" si="11"/>
        <v>1455</v>
      </c>
      <c r="AL60" s="35">
        <f t="shared" si="42"/>
        <v>854</v>
      </c>
      <c r="AM60" s="36">
        <f t="shared" si="43"/>
        <v>0</v>
      </c>
      <c r="AN60" s="37">
        <f t="shared" si="44"/>
        <v>4747</v>
      </c>
      <c r="AO60" s="51">
        <v>103</v>
      </c>
      <c r="AP60" s="52">
        <v>57</v>
      </c>
      <c r="AQ60" s="52">
        <v>93</v>
      </c>
      <c r="AR60" s="52">
        <v>96</v>
      </c>
      <c r="AS60" s="52">
        <v>70</v>
      </c>
      <c r="AT60" s="52">
        <v>81</v>
      </c>
      <c r="AU60" s="52">
        <v>77</v>
      </c>
      <c r="AV60" s="52">
        <v>124</v>
      </c>
      <c r="AW60" s="52">
        <v>57</v>
      </c>
      <c r="AX60" s="52">
        <v>96</v>
      </c>
      <c r="AY60" s="52"/>
      <c r="AZ60" s="52"/>
      <c r="BA60" s="54">
        <f t="shared" si="48"/>
        <v>854</v>
      </c>
      <c r="BB60" s="61">
        <v>0</v>
      </c>
      <c r="BC60" s="61">
        <v>1</v>
      </c>
      <c r="BD60" s="61">
        <v>29</v>
      </c>
      <c r="BE60" s="61">
        <v>2</v>
      </c>
      <c r="BF60" s="61">
        <v>1</v>
      </c>
      <c r="BG60" s="61">
        <v>1</v>
      </c>
      <c r="BH60" s="61">
        <v>2</v>
      </c>
      <c r="BI60" s="61">
        <v>9</v>
      </c>
      <c r="BJ60" s="61">
        <v>22</v>
      </c>
      <c r="BK60" s="61">
        <v>2</v>
      </c>
      <c r="BL60" s="61"/>
      <c r="BM60" s="61"/>
      <c r="BN60" s="56">
        <f t="shared" si="5"/>
        <v>69</v>
      </c>
      <c r="BO60" s="68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0</v>
      </c>
      <c r="BZ60" s="44">
        <v>0</v>
      </c>
      <c r="CA60" s="64">
        <f t="shared" si="49"/>
        <v>0</v>
      </c>
      <c r="CB60" s="41">
        <v>0</v>
      </c>
      <c r="CC60" s="41">
        <v>0</v>
      </c>
      <c r="CD60" s="41">
        <v>0</v>
      </c>
      <c r="CE60" s="41">
        <v>1</v>
      </c>
      <c r="CF60" s="41">
        <v>1</v>
      </c>
      <c r="CG60" s="41">
        <v>2</v>
      </c>
      <c r="CH60" s="41">
        <v>0</v>
      </c>
      <c r="CI60" s="41">
        <v>2</v>
      </c>
      <c r="CJ60" s="41">
        <v>1</v>
      </c>
      <c r="CK60" s="41">
        <v>0</v>
      </c>
      <c r="CL60" s="41"/>
      <c r="CM60" s="41"/>
      <c r="CN60" s="65">
        <f t="shared" si="37"/>
        <v>7</v>
      </c>
      <c r="CO60" s="530">
        <f t="shared" si="13"/>
        <v>0</v>
      </c>
      <c r="CP60" s="89">
        <f t="shared" si="45"/>
        <v>0</v>
      </c>
      <c r="CQ60" s="531">
        <f t="shared" si="14"/>
        <v>4671</v>
      </c>
      <c r="CR60" s="90">
        <f t="shared" si="15"/>
        <v>4671</v>
      </c>
      <c r="CS60" s="216">
        <f t="shared" si="16"/>
        <v>854</v>
      </c>
      <c r="CT60" s="70">
        <f t="shared" si="32"/>
        <v>9.0702947845804988E-2</v>
      </c>
      <c r="CU60" s="70">
        <f t="shared" si="17"/>
        <v>5.0194835215639652E-2</v>
      </c>
      <c r="CV60" s="160">
        <f t="shared" si="18"/>
        <v>8.1896836404464698E-2</v>
      </c>
      <c r="CW60" s="160">
        <f t="shared" si="19"/>
        <v>8.4538669836866781E-2</v>
      </c>
      <c r="CX60" s="160">
        <f t="shared" si="20"/>
        <v>6.1642780089382031E-2</v>
      </c>
      <c r="CY60" s="160">
        <f t="shared" si="21"/>
        <v>7.1329502674856354E-2</v>
      </c>
      <c r="CZ60" s="161">
        <f t="shared" si="22"/>
        <v>6.780705809832023E-2</v>
      </c>
      <c r="DA60" s="161">
        <f t="shared" si="23"/>
        <v>0.10919578187261959</v>
      </c>
      <c r="DB60" s="70">
        <f t="shared" si="24"/>
        <v>5.0194835215639652E-2</v>
      </c>
      <c r="DC60" s="70">
        <f t="shared" si="25"/>
        <v>8.4538669836866781E-2</v>
      </c>
      <c r="DD60" s="70">
        <f t="shared" si="26"/>
        <v>0</v>
      </c>
      <c r="DE60" s="70">
        <f t="shared" si="27"/>
        <v>0</v>
      </c>
      <c r="DF60" s="430">
        <f t="shared" si="28"/>
        <v>0.75</v>
      </c>
      <c r="DG60" s="433">
        <v>1135.575</v>
      </c>
      <c r="DH60" s="437" t="str">
        <f t="shared" si="29"/>
        <v>BAJO</v>
      </c>
      <c r="DI60" s="337">
        <f t="shared" si="33"/>
        <v>98.113680000000002</v>
      </c>
      <c r="DJ60" s="418">
        <f t="shared" si="30"/>
        <v>1476.2475000000002</v>
      </c>
      <c r="DK60" s="419">
        <f t="shared" si="31"/>
        <v>1930.4775</v>
      </c>
      <c r="DL60" s="71"/>
      <c r="DM60" s="26"/>
      <c r="DN60" s="27"/>
      <c r="DO60" s="26"/>
      <c r="DP60" s="27"/>
      <c r="DQ60" s="26"/>
      <c r="DR60" s="27"/>
      <c r="DS60" s="26"/>
      <c r="DT60" s="27"/>
      <c r="DU60" s="26"/>
      <c r="DV60" s="27"/>
      <c r="DW60" s="26"/>
      <c r="DX60" s="27"/>
      <c r="DY60" s="26"/>
      <c r="DZ60" s="27"/>
      <c r="EA60" s="26"/>
      <c r="EB60" s="27"/>
      <c r="EC60" s="26"/>
      <c r="ED60" s="27"/>
      <c r="EE60" s="26"/>
      <c r="EF60" s="27"/>
      <c r="EG60" s="26"/>
      <c r="EH60" s="27"/>
      <c r="EI60" s="77"/>
    </row>
    <row r="61" spans="1:139" ht="120" customHeight="1" thickBot="1" x14ac:dyDescent="0.3">
      <c r="A61" s="20">
        <v>52</v>
      </c>
      <c r="B61" s="38" t="s">
        <v>70</v>
      </c>
      <c r="C61" s="38" t="s">
        <v>138</v>
      </c>
      <c r="D61" s="39">
        <f t="shared" si="36"/>
        <v>4204</v>
      </c>
      <c r="E61" s="79">
        <v>0</v>
      </c>
      <c r="F61" s="399">
        <v>4128</v>
      </c>
      <c r="G61" s="41">
        <v>76</v>
      </c>
      <c r="H61" s="41">
        <v>9</v>
      </c>
      <c r="I61" s="42">
        <v>0</v>
      </c>
      <c r="J61" s="73">
        <f t="shared" si="41"/>
        <v>4213</v>
      </c>
      <c r="K61" s="49">
        <v>70</v>
      </c>
      <c r="L61" s="32">
        <v>71</v>
      </c>
      <c r="M61" s="32">
        <v>97</v>
      </c>
      <c r="N61" s="32">
        <v>87</v>
      </c>
      <c r="O61" s="32">
        <v>87</v>
      </c>
      <c r="P61" s="32">
        <v>86</v>
      </c>
      <c r="Q61" s="32">
        <v>91</v>
      </c>
      <c r="R61" s="32">
        <v>48</v>
      </c>
      <c r="S61" s="32">
        <v>83</v>
      </c>
      <c r="T61" s="32">
        <v>92</v>
      </c>
      <c r="U61" s="32"/>
      <c r="V61" s="32"/>
      <c r="W61" s="23">
        <f t="shared" si="46"/>
        <v>812</v>
      </c>
      <c r="X61" s="22">
        <v>42</v>
      </c>
      <c r="Y61" s="32">
        <v>46</v>
      </c>
      <c r="Z61" s="32">
        <v>37</v>
      </c>
      <c r="AA61" s="32">
        <v>37</v>
      </c>
      <c r="AB61" s="32">
        <v>58</v>
      </c>
      <c r="AC61" s="32">
        <v>41</v>
      </c>
      <c r="AD61" s="32">
        <v>66</v>
      </c>
      <c r="AE61" s="32">
        <v>54</v>
      </c>
      <c r="AF61" s="32">
        <v>18</v>
      </c>
      <c r="AG61" s="32">
        <v>34</v>
      </c>
      <c r="AH61" s="32"/>
      <c r="AI61" s="32"/>
      <c r="AJ61" s="24">
        <f t="shared" si="47"/>
        <v>433</v>
      </c>
      <c r="AK61" s="25">
        <f t="shared" si="11"/>
        <v>1245</v>
      </c>
      <c r="AL61" s="35">
        <f t="shared" si="42"/>
        <v>812</v>
      </c>
      <c r="AM61" s="36">
        <f t="shared" si="43"/>
        <v>0</v>
      </c>
      <c r="AN61" s="37">
        <f t="shared" si="44"/>
        <v>4561</v>
      </c>
      <c r="AO61" s="51">
        <v>70</v>
      </c>
      <c r="AP61" s="52">
        <v>71</v>
      </c>
      <c r="AQ61" s="52">
        <v>97</v>
      </c>
      <c r="AR61" s="52">
        <v>87</v>
      </c>
      <c r="AS61" s="52">
        <v>87</v>
      </c>
      <c r="AT61" s="52">
        <v>86</v>
      </c>
      <c r="AU61" s="52">
        <v>91</v>
      </c>
      <c r="AV61" s="52">
        <v>48</v>
      </c>
      <c r="AW61" s="52">
        <v>83</v>
      </c>
      <c r="AX61" s="52">
        <v>92</v>
      </c>
      <c r="AY61" s="52"/>
      <c r="AZ61" s="52"/>
      <c r="BA61" s="54">
        <f t="shared" si="48"/>
        <v>812</v>
      </c>
      <c r="BB61" s="61">
        <v>1</v>
      </c>
      <c r="BC61" s="61">
        <v>0</v>
      </c>
      <c r="BD61" s="61">
        <v>0</v>
      </c>
      <c r="BE61" s="61">
        <v>0</v>
      </c>
      <c r="BF61" s="61">
        <v>0</v>
      </c>
      <c r="BG61" s="61">
        <v>0</v>
      </c>
      <c r="BH61" s="61">
        <v>0</v>
      </c>
      <c r="BI61" s="61">
        <v>0</v>
      </c>
      <c r="BJ61" s="61">
        <v>25</v>
      </c>
      <c r="BK61" s="61">
        <v>0</v>
      </c>
      <c r="BL61" s="61"/>
      <c r="BM61" s="61"/>
      <c r="BN61" s="56">
        <f t="shared" si="5"/>
        <v>26</v>
      </c>
      <c r="BO61" s="68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U61" s="41">
        <v>0</v>
      </c>
      <c r="BV61" s="41">
        <v>0</v>
      </c>
      <c r="BW61" s="41">
        <v>0</v>
      </c>
      <c r="BX61" s="41">
        <v>0</v>
      </c>
      <c r="BY61" s="41">
        <v>0</v>
      </c>
      <c r="BZ61" s="44">
        <v>0</v>
      </c>
      <c r="CA61" s="64">
        <f t="shared" si="49"/>
        <v>0</v>
      </c>
      <c r="CB61" s="41">
        <v>0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/>
      <c r="CM61" s="41"/>
      <c r="CN61" s="65">
        <f t="shared" si="37"/>
        <v>0</v>
      </c>
      <c r="CO61" s="530">
        <f t="shared" si="13"/>
        <v>0</v>
      </c>
      <c r="CP61" s="89">
        <f t="shared" si="45"/>
        <v>0</v>
      </c>
      <c r="CQ61" s="531">
        <f t="shared" si="14"/>
        <v>4535</v>
      </c>
      <c r="CR61" s="90">
        <f t="shared" si="15"/>
        <v>4535</v>
      </c>
      <c r="CS61" s="216">
        <f t="shared" si="16"/>
        <v>812</v>
      </c>
      <c r="CT61" s="70">
        <f t="shared" si="32"/>
        <v>6.8029194242786473E-2</v>
      </c>
      <c r="CU61" s="70">
        <f t="shared" si="17"/>
        <v>6.9001039874826281E-2</v>
      </c>
      <c r="CV61" s="160">
        <f t="shared" si="18"/>
        <v>9.4269026307861256E-2</v>
      </c>
      <c r="CW61" s="160">
        <f t="shared" si="19"/>
        <v>8.4550569987463187E-2</v>
      </c>
      <c r="CX61" s="160">
        <f t="shared" si="20"/>
        <v>8.4550569987463187E-2</v>
      </c>
      <c r="CY61" s="160">
        <f t="shared" si="21"/>
        <v>8.3578724355423378E-2</v>
      </c>
      <c r="CZ61" s="161">
        <f t="shared" si="22"/>
        <v>8.843795251562242E-2</v>
      </c>
      <c r="DA61" s="161">
        <f t="shared" si="23"/>
        <v>4.6648590337910724E-2</v>
      </c>
      <c r="DB61" s="70">
        <f t="shared" si="24"/>
        <v>8.0663187459303967E-2</v>
      </c>
      <c r="DC61" s="70">
        <f t="shared" si="25"/>
        <v>8.9409798147662228E-2</v>
      </c>
      <c r="DD61" s="70">
        <f t="shared" si="26"/>
        <v>0</v>
      </c>
      <c r="DE61" s="70">
        <f t="shared" si="27"/>
        <v>0</v>
      </c>
      <c r="DF61" s="430">
        <f t="shared" si="28"/>
        <v>0.79</v>
      </c>
      <c r="DG61" s="433">
        <v>1028.97</v>
      </c>
      <c r="DH61" s="437" t="str">
        <f t="shared" si="29"/>
        <v>BAJO</v>
      </c>
      <c r="DI61" s="337">
        <f t="shared" si="33"/>
        <v>88.903008000000014</v>
      </c>
      <c r="DJ61" s="418">
        <f t="shared" si="30"/>
        <v>1337.6610000000001</v>
      </c>
      <c r="DK61" s="419">
        <f t="shared" si="31"/>
        <v>1749.249</v>
      </c>
      <c r="DL61" s="71"/>
      <c r="DM61" s="26"/>
      <c r="DN61" s="27"/>
      <c r="DO61" s="26"/>
      <c r="DP61" s="27"/>
      <c r="DQ61" s="26"/>
      <c r="DR61" s="27"/>
      <c r="DS61" s="26"/>
      <c r="DT61" s="27"/>
      <c r="DU61" s="26"/>
      <c r="DV61" s="27"/>
      <c r="DW61" s="26"/>
      <c r="DX61" s="27"/>
      <c r="DY61" s="26"/>
      <c r="DZ61" s="27"/>
      <c r="EA61" s="26"/>
      <c r="EB61" s="27"/>
      <c r="EC61" s="26"/>
      <c r="ED61" s="27"/>
      <c r="EE61" s="26"/>
      <c r="EF61" s="27"/>
      <c r="EG61" s="26"/>
      <c r="EH61" s="27"/>
      <c r="EI61" s="77"/>
    </row>
    <row r="62" spans="1:139" ht="120" customHeight="1" thickTop="1" x14ac:dyDescent="0.25">
      <c r="A62" s="19">
        <v>53</v>
      </c>
      <c r="B62" s="38" t="s">
        <v>71</v>
      </c>
      <c r="C62" s="38" t="s">
        <v>139</v>
      </c>
      <c r="D62" s="39">
        <f t="shared" si="36"/>
        <v>4198</v>
      </c>
      <c r="E62" s="79">
        <v>0</v>
      </c>
      <c r="F62" s="399">
        <v>4080</v>
      </c>
      <c r="G62" s="41">
        <v>118</v>
      </c>
      <c r="H62" s="41">
        <v>0</v>
      </c>
      <c r="I62" s="42">
        <v>0</v>
      </c>
      <c r="J62" s="73">
        <f t="shared" si="41"/>
        <v>4198</v>
      </c>
      <c r="K62" s="49">
        <v>81</v>
      </c>
      <c r="L62" s="32">
        <v>75</v>
      </c>
      <c r="M62" s="32">
        <v>124</v>
      </c>
      <c r="N62" s="32">
        <v>55</v>
      </c>
      <c r="O62" s="32">
        <v>83</v>
      </c>
      <c r="P62" s="32">
        <v>78</v>
      </c>
      <c r="Q62" s="32">
        <v>103</v>
      </c>
      <c r="R62" s="32">
        <v>58</v>
      </c>
      <c r="S62" s="32">
        <v>101</v>
      </c>
      <c r="T62" s="32">
        <v>86</v>
      </c>
      <c r="U62" s="32"/>
      <c r="V62" s="32"/>
      <c r="W62" s="23">
        <f t="shared" si="46"/>
        <v>844</v>
      </c>
      <c r="X62" s="22">
        <v>99</v>
      </c>
      <c r="Y62" s="32">
        <v>61</v>
      </c>
      <c r="Z62" s="32">
        <v>61</v>
      </c>
      <c r="AA62" s="32">
        <v>49</v>
      </c>
      <c r="AB62" s="32">
        <v>51</v>
      </c>
      <c r="AC62" s="32">
        <v>83</v>
      </c>
      <c r="AD62" s="32">
        <v>23</v>
      </c>
      <c r="AE62" s="32">
        <v>49</v>
      </c>
      <c r="AF62" s="32">
        <v>30</v>
      </c>
      <c r="AG62" s="32">
        <v>114</v>
      </c>
      <c r="AH62" s="32"/>
      <c r="AI62" s="32"/>
      <c r="AJ62" s="24">
        <f t="shared" si="47"/>
        <v>620</v>
      </c>
      <c r="AK62" s="25">
        <f t="shared" si="11"/>
        <v>1464</v>
      </c>
      <c r="AL62" s="35">
        <f t="shared" si="42"/>
        <v>844</v>
      </c>
      <c r="AM62" s="36">
        <f t="shared" si="43"/>
        <v>0</v>
      </c>
      <c r="AN62" s="37">
        <f t="shared" si="44"/>
        <v>4700</v>
      </c>
      <c r="AO62" s="211">
        <v>81</v>
      </c>
      <c r="AP62" s="52">
        <v>75</v>
      </c>
      <c r="AQ62" s="52">
        <v>123</v>
      </c>
      <c r="AR62" s="52">
        <v>54</v>
      </c>
      <c r="AS62" s="52">
        <v>83</v>
      </c>
      <c r="AT62" s="52">
        <v>78</v>
      </c>
      <c r="AU62" s="52">
        <v>103</v>
      </c>
      <c r="AV62" s="52">
        <v>58</v>
      </c>
      <c r="AW62" s="52">
        <v>101</v>
      </c>
      <c r="AX62" s="52">
        <v>86</v>
      </c>
      <c r="AY62" s="52"/>
      <c r="AZ62" s="52"/>
      <c r="BA62" s="54">
        <f t="shared" si="48"/>
        <v>842</v>
      </c>
      <c r="BB62" s="61">
        <v>0</v>
      </c>
      <c r="BC62" s="61">
        <v>0</v>
      </c>
      <c r="BD62" s="61">
        <v>0</v>
      </c>
      <c r="BE62" s="61">
        <v>45</v>
      </c>
      <c r="BF62" s="61">
        <v>2</v>
      </c>
      <c r="BG62" s="61">
        <v>1</v>
      </c>
      <c r="BH62" s="61">
        <v>1</v>
      </c>
      <c r="BI62" s="61">
        <v>2</v>
      </c>
      <c r="BJ62" s="61">
        <v>17</v>
      </c>
      <c r="BK62" s="61">
        <v>1</v>
      </c>
      <c r="BL62" s="61"/>
      <c r="BM62" s="61"/>
      <c r="BN62" s="56">
        <f t="shared" si="5"/>
        <v>69</v>
      </c>
      <c r="BO62" s="68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U62" s="41">
        <v>0</v>
      </c>
      <c r="BV62" s="41">
        <v>0</v>
      </c>
      <c r="BW62" s="41">
        <v>0</v>
      </c>
      <c r="BX62" s="41">
        <v>0</v>
      </c>
      <c r="BY62" s="41">
        <v>0</v>
      </c>
      <c r="BZ62" s="44">
        <v>0</v>
      </c>
      <c r="CA62" s="64">
        <f t="shared" si="49"/>
        <v>0</v>
      </c>
      <c r="CB62" s="41">
        <v>0</v>
      </c>
      <c r="CC62" s="41">
        <v>1</v>
      </c>
      <c r="CD62" s="41">
        <v>0</v>
      </c>
      <c r="CE62" s="41">
        <v>0</v>
      </c>
      <c r="CF62" s="41">
        <v>0</v>
      </c>
      <c r="CG62" s="41">
        <v>1</v>
      </c>
      <c r="CH62" s="41">
        <v>0</v>
      </c>
      <c r="CI62" s="41">
        <v>0</v>
      </c>
      <c r="CJ62" s="41">
        <v>0</v>
      </c>
      <c r="CK62" s="41">
        <v>0</v>
      </c>
      <c r="CL62" s="41"/>
      <c r="CM62" s="41"/>
      <c r="CN62" s="65">
        <f t="shared" si="37"/>
        <v>2</v>
      </c>
      <c r="CO62" s="530">
        <f t="shared" si="13"/>
        <v>2</v>
      </c>
      <c r="CP62" s="89">
        <f t="shared" si="45"/>
        <v>0</v>
      </c>
      <c r="CQ62" s="531">
        <f t="shared" si="14"/>
        <v>4629</v>
      </c>
      <c r="CR62" s="90">
        <f t="shared" si="15"/>
        <v>4631</v>
      </c>
      <c r="CS62" s="216">
        <f t="shared" si="16"/>
        <v>842</v>
      </c>
      <c r="CT62" s="70">
        <f t="shared" si="32"/>
        <v>7.8790478608385048E-2</v>
      </c>
      <c r="CU62" s="70">
        <f t="shared" si="17"/>
        <v>7.2954146859615779E-2</v>
      </c>
      <c r="CV62" s="160">
        <f t="shared" si="18"/>
        <v>0.11964480084976989</v>
      </c>
      <c r="CW62" s="160">
        <f t="shared" si="19"/>
        <v>5.2526985738923365E-2</v>
      </c>
      <c r="CX62" s="160">
        <f t="shared" si="20"/>
        <v>8.0735922524641471E-2</v>
      </c>
      <c r="CY62" s="160">
        <f t="shared" si="21"/>
        <v>7.5872312734000413E-2</v>
      </c>
      <c r="CZ62" s="161">
        <f t="shared" si="22"/>
        <v>0.10019036168720567</v>
      </c>
      <c r="DA62" s="161">
        <f t="shared" si="23"/>
        <v>5.6417873571436204E-2</v>
      </c>
      <c r="DB62" s="70">
        <f t="shared" si="24"/>
        <v>9.8244917770949264E-2</v>
      </c>
      <c r="DC62" s="70">
        <f t="shared" si="25"/>
        <v>8.3654088399026105E-2</v>
      </c>
      <c r="DD62" s="70">
        <f t="shared" si="26"/>
        <v>0</v>
      </c>
      <c r="DE62" s="70">
        <f t="shared" si="27"/>
        <v>0</v>
      </c>
      <c r="DF62" s="430">
        <f t="shared" si="28"/>
        <v>0.82</v>
      </c>
      <c r="DG62" s="433">
        <v>1028.0430000000001</v>
      </c>
      <c r="DH62" s="437" t="str">
        <f t="shared" si="29"/>
        <v>BAJO</v>
      </c>
      <c r="DI62" s="337">
        <f t="shared" si="33"/>
        <v>88.822915200000011</v>
      </c>
      <c r="DJ62" s="418">
        <f t="shared" si="30"/>
        <v>1336.4559000000002</v>
      </c>
      <c r="DK62" s="419">
        <f t="shared" si="31"/>
        <v>1747.6731000000002</v>
      </c>
      <c r="DL62" s="71"/>
      <c r="DM62" s="26"/>
      <c r="DN62" s="27"/>
      <c r="DO62" s="26"/>
      <c r="DP62" s="27"/>
      <c r="DQ62" s="26"/>
      <c r="DR62" s="27"/>
      <c r="DS62" s="26"/>
      <c r="DT62" s="27"/>
      <c r="DU62" s="26"/>
      <c r="DV62" s="27"/>
      <c r="DW62" s="26"/>
      <c r="DX62" s="27"/>
      <c r="DY62" s="26"/>
      <c r="DZ62" s="27"/>
      <c r="EA62" s="26"/>
      <c r="EB62" s="27"/>
      <c r="EC62" s="26"/>
      <c r="ED62" s="27"/>
      <c r="EE62" s="26"/>
      <c r="EF62" s="27"/>
      <c r="EG62" s="26"/>
      <c r="EH62" s="27"/>
      <c r="EI62" s="77"/>
    </row>
    <row r="63" spans="1:139" ht="120" customHeight="1" thickBot="1" x14ac:dyDescent="0.3">
      <c r="A63" s="20">
        <v>54</v>
      </c>
      <c r="B63" s="38" t="s">
        <v>72</v>
      </c>
      <c r="C63" s="38" t="s">
        <v>140</v>
      </c>
      <c r="D63" s="39">
        <f t="shared" si="36"/>
        <v>4022</v>
      </c>
      <c r="E63" s="79">
        <v>0</v>
      </c>
      <c r="F63" s="399">
        <v>3928</v>
      </c>
      <c r="G63" s="41">
        <v>94</v>
      </c>
      <c r="H63" s="41">
        <v>0</v>
      </c>
      <c r="I63" s="42">
        <v>0</v>
      </c>
      <c r="J63" s="73">
        <f t="shared" si="41"/>
        <v>4022</v>
      </c>
      <c r="K63" s="49">
        <v>87</v>
      </c>
      <c r="L63" s="32">
        <v>88</v>
      </c>
      <c r="M63" s="32">
        <v>75</v>
      </c>
      <c r="N63" s="32">
        <v>76</v>
      </c>
      <c r="O63" s="32">
        <v>86</v>
      </c>
      <c r="P63" s="32">
        <v>100</v>
      </c>
      <c r="Q63" s="32">
        <v>62</v>
      </c>
      <c r="R63" s="32">
        <v>97</v>
      </c>
      <c r="S63" s="32">
        <v>97</v>
      </c>
      <c r="T63" s="32">
        <v>117</v>
      </c>
      <c r="U63" s="32"/>
      <c r="V63" s="32"/>
      <c r="W63" s="23">
        <f t="shared" si="46"/>
        <v>885</v>
      </c>
      <c r="X63" s="22">
        <v>89</v>
      </c>
      <c r="Y63" s="32">
        <v>60</v>
      </c>
      <c r="Z63" s="32">
        <v>68</v>
      </c>
      <c r="AA63" s="32">
        <v>59</v>
      </c>
      <c r="AB63" s="32">
        <v>28</v>
      </c>
      <c r="AC63" s="32">
        <v>53</v>
      </c>
      <c r="AD63" s="32">
        <v>53</v>
      </c>
      <c r="AE63" s="32">
        <v>78</v>
      </c>
      <c r="AF63" s="32">
        <v>75</v>
      </c>
      <c r="AG63" s="32">
        <v>77</v>
      </c>
      <c r="AH63" s="32"/>
      <c r="AI63" s="32"/>
      <c r="AJ63" s="24">
        <f t="shared" si="47"/>
        <v>640</v>
      </c>
      <c r="AK63" s="25">
        <f t="shared" si="11"/>
        <v>1525</v>
      </c>
      <c r="AL63" s="35">
        <f t="shared" si="42"/>
        <v>885</v>
      </c>
      <c r="AM63" s="36">
        <f t="shared" si="43"/>
        <v>0</v>
      </c>
      <c r="AN63" s="37">
        <f t="shared" si="44"/>
        <v>4568</v>
      </c>
      <c r="AO63" s="51">
        <v>87</v>
      </c>
      <c r="AP63" s="52">
        <v>88</v>
      </c>
      <c r="AQ63" s="52">
        <v>75</v>
      </c>
      <c r="AR63" s="52">
        <v>76</v>
      </c>
      <c r="AS63" s="52">
        <v>86</v>
      </c>
      <c r="AT63" s="52">
        <v>100</v>
      </c>
      <c r="AU63" s="52">
        <v>62</v>
      </c>
      <c r="AV63" s="52">
        <v>97</v>
      </c>
      <c r="AW63" s="52">
        <v>97</v>
      </c>
      <c r="AX63" s="52">
        <v>117</v>
      </c>
      <c r="AY63" s="52"/>
      <c r="AZ63" s="52"/>
      <c r="BA63" s="54">
        <f t="shared" si="48"/>
        <v>885</v>
      </c>
      <c r="BB63" s="61">
        <v>0</v>
      </c>
      <c r="BC63" s="61">
        <v>0</v>
      </c>
      <c r="BD63" s="61">
        <v>0</v>
      </c>
      <c r="BE63" s="61">
        <v>48</v>
      </c>
      <c r="BF63" s="61">
        <v>0</v>
      </c>
      <c r="BG63" s="61">
        <v>1</v>
      </c>
      <c r="BH63" s="61">
        <v>1</v>
      </c>
      <c r="BI63" s="61">
        <v>2</v>
      </c>
      <c r="BJ63" s="61">
        <v>13</v>
      </c>
      <c r="BK63" s="61">
        <v>10</v>
      </c>
      <c r="BL63" s="61"/>
      <c r="BM63" s="61"/>
      <c r="BN63" s="56">
        <f t="shared" si="5"/>
        <v>75</v>
      </c>
      <c r="BO63" s="68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0</v>
      </c>
      <c r="BX63" s="41">
        <v>0</v>
      </c>
      <c r="BY63" s="41"/>
      <c r="BZ63" s="44"/>
      <c r="CA63" s="64">
        <f t="shared" si="49"/>
        <v>0</v>
      </c>
      <c r="CB63" s="41">
        <v>2</v>
      </c>
      <c r="CC63" s="41">
        <v>0</v>
      </c>
      <c r="CD63" s="41">
        <v>1</v>
      </c>
      <c r="CE63" s="41">
        <v>0</v>
      </c>
      <c r="CF63" s="41">
        <v>0</v>
      </c>
      <c r="CG63" s="41">
        <v>1</v>
      </c>
      <c r="CH63" s="41">
        <v>0</v>
      </c>
      <c r="CI63" s="41">
        <v>0</v>
      </c>
      <c r="CJ63" s="41">
        <v>0</v>
      </c>
      <c r="CK63" s="41">
        <v>0</v>
      </c>
      <c r="CL63" s="41"/>
      <c r="CM63" s="41"/>
      <c r="CN63" s="65">
        <f t="shared" si="37"/>
        <v>4</v>
      </c>
      <c r="CO63" s="530">
        <f t="shared" si="13"/>
        <v>0</v>
      </c>
      <c r="CP63" s="89">
        <f t="shared" si="45"/>
        <v>0</v>
      </c>
      <c r="CQ63" s="531">
        <f t="shared" si="14"/>
        <v>4489</v>
      </c>
      <c r="CR63" s="90">
        <f t="shared" si="15"/>
        <v>4489</v>
      </c>
      <c r="CS63" s="216">
        <f t="shared" si="16"/>
        <v>885</v>
      </c>
      <c r="CT63" s="70">
        <f t="shared" si="32"/>
        <v>9.5962303360004234E-2</v>
      </c>
      <c r="CU63" s="70">
        <f t="shared" si="17"/>
        <v>9.7065318341153714E-2</v>
      </c>
      <c r="CV63" s="160">
        <f t="shared" si="18"/>
        <v>8.2726123586210551E-2</v>
      </c>
      <c r="CW63" s="160">
        <f t="shared" si="19"/>
        <v>8.3829138567360018E-2</v>
      </c>
      <c r="CX63" s="160">
        <f t="shared" si="20"/>
        <v>9.4859288378854767E-2</v>
      </c>
      <c r="CY63" s="160">
        <f t="shared" si="21"/>
        <v>0.1103014981149474</v>
      </c>
      <c r="CZ63" s="161">
        <f t="shared" si="22"/>
        <v>6.8386928831267388E-2</v>
      </c>
      <c r="DA63" s="161">
        <f t="shared" si="23"/>
        <v>0.10699245317149897</v>
      </c>
      <c r="DB63" s="70">
        <f t="shared" si="24"/>
        <v>0.10699245317149897</v>
      </c>
      <c r="DC63" s="70">
        <f t="shared" si="25"/>
        <v>0.12905275279448847</v>
      </c>
      <c r="DD63" s="70">
        <f t="shared" si="26"/>
        <v>0</v>
      </c>
      <c r="DE63" s="70">
        <f t="shared" si="27"/>
        <v>0</v>
      </c>
      <c r="DF63" s="430">
        <f t="shared" si="28"/>
        <v>0.98</v>
      </c>
      <c r="DG63" s="433">
        <v>906.60599999999999</v>
      </c>
      <c r="DH63" s="437" t="str">
        <f t="shared" si="29"/>
        <v>MUY BUENO</v>
      </c>
      <c r="DI63" s="337">
        <f t="shared" si="33"/>
        <v>78.330758400000008</v>
      </c>
      <c r="DJ63" s="418">
        <f t="shared" si="30"/>
        <v>1178.5878</v>
      </c>
      <c r="DK63" s="419">
        <f t="shared" si="31"/>
        <v>1541.2302</v>
      </c>
      <c r="DL63" s="71"/>
      <c r="DM63" s="26"/>
      <c r="DN63" s="27"/>
      <c r="DO63" s="26"/>
      <c r="DP63" s="27"/>
      <c r="DQ63" s="26"/>
      <c r="DR63" s="27"/>
      <c r="DS63" s="26"/>
      <c r="DT63" s="27"/>
      <c r="DU63" s="26"/>
      <c r="DV63" s="27"/>
      <c r="DW63" s="26"/>
      <c r="DX63" s="27"/>
      <c r="DY63" s="26"/>
      <c r="DZ63" s="27"/>
      <c r="EA63" s="26"/>
      <c r="EB63" s="27"/>
      <c r="EC63" s="26"/>
      <c r="ED63" s="27"/>
      <c r="EE63" s="26"/>
      <c r="EF63" s="27"/>
      <c r="EG63" s="26"/>
      <c r="EH63" s="27"/>
      <c r="EI63" s="77"/>
    </row>
    <row r="64" spans="1:139" ht="120" customHeight="1" thickTop="1" x14ac:dyDescent="0.25">
      <c r="A64" s="19">
        <v>55</v>
      </c>
      <c r="B64" s="38" t="s">
        <v>73</v>
      </c>
      <c r="C64" s="38" t="s">
        <v>141</v>
      </c>
      <c r="D64" s="39">
        <f t="shared" si="36"/>
        <v>4237</v>
      </c>
      <c r="E64" s="79">
        <v>0</v>
      </c>
      <c r="F64" s="399">
        <v>4050</v>
      </c>
      <c r="G64" s="41">
        <v>187</v>
      </c>
      <c r="H64" s="41">
        <v>0</v>
      </c>
      <c r="I64" s="42">
        <v>0</v>
      </c>
      <c r="J64" s="73">
        <f t="shared" si="41"/>
        <v>4237</v>
      </c>
      <c r="K64" s="49">
        <v>81</v>
      </c>
      <c r="L64" s="32">
        <v>97</v>
      </c>
      <c r="M64" s="32">
        <v>84</v>
      </c>
      <c r="N64" s="32">
        <v>74</v>
      </c>
      <c r="O64" s="32">
        <v>88</v>
      </c>
      <c r="P64" s="32">
        <v>89</v>
      </c>
      <c r="Q64" s="32">
        <v>77</v>
      </c>
      <c r="R64" s="32">
        <v>88</v>
      </c>
      <c r="S64" s="32">
        <v>81</v>
      </c>
      <c r="T64" s="32">
        <v>61</v>
      </c>
      <c r="U64" s="32"/>
      <c r="V64" s="32"/>
      <c r="W64" s="23">
        <f t="shared" si="46"/>
        <v>820</v>
      </c>
      <c r="X64" s="22">
        <v>71</v>
      </c>
      <c r="Y64" s="32">
        <v>45</v>
      </c>
      <c r="Z64" s="32">
        <v>73</v>
      </c>
      <c r="AA64" s="32">
        <v>56</v>
      </c>
      <c r="AB64" s="32">
        <v>49</v>
      </c>
      <c r="AC64" s="32">
        <v>59</v>
      </c>
      <c r="AD64" s="32">
        <v>63</v>
      </c>
      <c r="AE64" s="32">
        <v>128</v>
      </c>
      <c r="AF64" s="32">
        <v>18</v>
      </c>
      <c r="AG64" s="32">
        <v>113</v>
      </c>
      <c r="AH64" s="32"/>
      <c r="AI64" s="32"/>
      <c r="AJ64" s="24">
        <f t="shared" si="47"/>
        <v>675</v>
      </c>
      <c r="AK64" s="25">
        <f t="shared" si="11"/>
        <v>1495</v>
      </c>
      <c r="AL64" s="35">
        <f t="shared" si="42"/>
        <v>820</v>
      </c>
      <c r="AM64" s="36">
        <f t="shared" si="43"/>
        <v>0</v>
      </c>
      <c r="AN64" s="37">
        <f t="shared" si="44"/>
        <v>4725</v>
      </c>
      <c r="AO64" s="51">
        <v>81</v>
      </c>
      <c r="AP64" s="52">
        <v>97</v>
      </c>
      <c r="AQ64" s="52">
        <v>84</v>
      </c>
      <c r="AR64" s="52">
        <v>74</v>
      </c>
      <c r="AS64" s="52">
        <v>88</v>
      </c>
      <c r="AT64" s="52">
        <v>89</v>
      </c>
      <c r="AU64" s="52">
        <v>77</v>
      </c>
      <c r="AV64" s="52">
        <v>88</v>
      </c>
      <c r="AW64" s="52">
        <v>81</v>
      </c>
      <c r="AX64" s="52">
        <v>61</v>
      </c>
      <c r="AY64" s="52"/>
      <c r="AZ64" s="52"/>
      <c r="BA64" s="54">
        <f t="shared" si="48"/>
        <v>820</v>
      </c>
      <c r="BB64" s="61">
        <v>0</v>
      </c>
      <c r="BC64" s="61">
        <v>0</v>
      </c>
      <c r="BD64" s="61">
        <v>13</v>
      </c>
      <c r="BE64" s="61">
        <v>0</v>
      </c>
      <c r="BF64" s="61">
        <v>4</v>
      </c>
      <c r="BG64" s="61">
        <v>0</v>
      </c>
      <c r="BH64" s="61">
        <v>2</v>
      </c>
      <c r="BI64" s="61">
        <v>2</v>
      </c>
      <c r="BJ64" s="61">
        <v>40</v>
      </c>
      <c r="BK64" s="61">
        <v>0</v>
      </c>
      <c r="BL64" s="61"/>
      <c r="BM64" s="61"/>
      <c r="BN64" s="56">
        <f t="shared" si="5"/>
        <v>61</v>
      </c>
      <c r="BO64" s="68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U64" s="41">
        <v>0</v>
      </c>
      <c r="BV64" s="41">
        <v>0</v>
      </c>
      <c r="BW64" s="41">
        <v>0</v>
      </c>
      <c r="BX64" s="41">
        <v>0</v>
      </c>
      <c r="BY64" s="41"/>
      <c r="BZ64" s="44"/>
      <c r="CA64" s="64">
        <f t="shared" si="49"/>
        <v>0</v>
      </c>
      <c r="CB64" s="41">
        <v>0</v>
      </c>
      <c r="CC64" s="41">
        <v>0</v>
      </c>
      <c r="CD64" s="41">
        <v>1</v>
      </c>
      <c r="CE64" s="41">
        <v>0</v>
      </c>
      <c r="CF64" s="41">
        <v>0</v>
      </c>
      <c r="CG64" s="41">
        <v>1</v>
      </c>
      <c r="CH64" s="41">
        <v>0</v>
      </c>
      <c r="CI64" s="41">
        <v>2</v>
      </c>
      <c r="CJ64" s="41">
        <v>1</v>
      </c>
      <c r="CK64" s="41">
        <v>0</v>
      </c>
      <c r="CL64" s="41"/>
      <c r="CM64" s="41"/>
      <c r="CN64" s="65">
        <f t="shared" si="37"/>
        <v>5</v>
      </c>
      <c r="CO64" s="530">
        <f t="shared" si="13"/>
        <v>0</v>
      </c>
      <c r="CP64" s="89">
        <f t="shared" si="45"/>
        <v>0</v>
      </c>
      <c r="CQ64" s="531">
        <f t="shared" si="14"/>
        <v>4659</v>
      </c>
      <c r="CR64" s="90">
        <f t="shared" si="15"/>
        <v>4659</v>
      </c>
      <c r="CS64" s="216">
        <f t="shared" si="16"/>
        <v>820</v>
      </c>
      <c r="CT64" s="70">
        <f t="shared" si="32"/>
        <v>7.8086363518050969E-2</v>
      </c>
      <c r="CU64" s="70">
        <f t="shared" si="17"/>
        <v>9.3510830385814134E-2</v>
      </c>
      <c r="CV64" s="160">
        <f t="shared" si="18"/>
        <v>8.0978451055756559E-2</v>
      </c>
      <c r="CW64" s="160">
        <f t="shared" si="19"/>
        <v>7.1338159263404588E-2</v>
      </c>
      <c r="CX64" s="160">
        <f t="shared" si="20"/>
        <v>8.483456777269735E-2</v>
      </c>
      <c r="CY64" s="164">
        <f t="shared" si="21"/>
        <v>8.5798596951932551E-2</v>
      </c>
      <c r="CZ64" s="161">
        <f t="shared" si="22"/>
        <v>7.4230246801110192E-2</v>
      </c>
      <c r="DA64" s="161">
        <f t="shared" si="23"/>
        <v>8.483456777269735E-2</v>
      </c>
      <c r="DB64" s="70">
        <f t="shared" si="24"/>
        <v>7.8086363518050969E-2</v>
      </c>
      <c r="DC64" s="70">
        <f t="shared" si="25"/>
        <v>5.8805779933347027E-2</v>
      </c>
      <c r="DD64" s="70">
        <f t="shared" si="26"/>
        <v>0</v>
      </c>
      <c r="DE64" s="70">
        <f t="shared" si="27"/>
        <v>0</v>
      </c>
      <c r="DF64" s="430">
        <f t="shared" si="28"/>
        <v>0.79</v>
      </c>
      <c r="DG64" s="433">
        <v>1037.3129999999999</v>
      </c>
      <c r="DH64" s="437" t="str">
        <f t="shared" si="29"/>
        <v>BAJO</v>
      </c>
      <c r="DI64" s="337">
        <f t="shared" si="33"/>
        <v>89.623843199999996</v>
      </c>
      <c r="DJ64" s="418">
        <f t="shared" si="30"/>
        <v>1348.5068999999999</v>
      </c>
      <c r="DK64" s="419">
        <f t="shared" si="31"/>
        <v>1763.4320999999998</v>
      </c>
      <c r="DL64" s="71"/>
      <c r="DM64" s="26"/>
      <c r="DN64" s="27"/>
      <c r="DO64" s="26"/>
      <c r="DP64" s="27"/>
      <c r="DQ64" s="26"/>
      <c r="DR64" s="27"/>
      <c r="DS64" s="26"/>
      <c r="DT64" s="27"/>
      <c r="DU64" s="26"/>
      <c r="DV64" s="27"/>
      <c r="DW64" s="26"/>
      <c r="DX64" s="27"/>
      <c r="DY64" s="26"/>
      <c r="DZ64" s="27"/>
      <c r="EA64" s="26"/>
      <c r="EB64" s="27"/>
      <c r="EC64" s="26"/>
      <c r="ED64" s="27"/>
      <c r="EE64" s="26"/>
      <c r="EF64" s="27"/>
      <c r="EG64" s="26"/>
      <c r="EH64" s="27"/>
      <c r="EI64" s="77"/>
    </row>
    <row r="65" spans="1:139" ht="120" customHeight="1" thickBot="1" x14ac:dyDescent="0.3">
      <c r="A65" s="20">
        <v>56</v>
      </c>
      <c r="B65" s="38" t="s">
        <v>148</v>
      </c>
      <c r="C65" s="38" t="s">
        <v>142</v>
      </c>
      <c r="D65" s="39">
        <f t="shared" si="36"/>
        <v>883</v>
      </c>
      <c r="E65" s="79">
        <v>0</v>
      </c>
      <c r="F65" s="399">
        <v>769</v>
      </c>
      <c r="G65" s="41">
        <v>114</v>
      </c>
      <c r="H65" s="41">
        <v>8</v>
      </c>
      <c r="I65" s="42">
        <v>0</v>
      </c>
      <c r="J65" s="73">
        <f t="shared" si="41"/>
        <v>891</v>
      </c>
      <c r="K65" s="49">
        <v>102</v>
      </c>
      <c r="L65" s="32">
        <v>112</v>
      </c>
      <c r="M65" s="32">
        <v>203</v>
      </c>
      <c r="N65" s="32">
        <v>176</v>
      </c>
      <c r="O65" s="32">
        <v>112</v>
      </c>
      <c r="P65" s="32">
        <v>73</v>
      </c>
      <c r="Q65" s="32">
        <v>78</v>
      </c>
      <c r="R65" s="32">
        <v>89</v>
      </c>
      <c r="S65" s="32">
        <v>81</v>
      </c>
      <c r="T65" s="32">
        <v>56</v>
      </c>
      <c r="U65" s="32"/>
      <c r="V65" s="32"/>
      <c r="W65" s="23">
        <f t="shared" si="46"/>
        <v>1082</v>
      </c>
      <c r="X65" s="22">
        <v>68</v>
      </c>
      <c r="Y65" s="32">
        <v>80</v>
      </c>
      <c r="Z65" s="32">
        <v>87</v>
      </c>
      <c r="AA65" s="32">
        <v>32</v>
      </c>
      <c r="AB65" s="32">
        <v>47</v>
      </c>
      <c r="AC65" s="32">
        <v>55</v>
      </c>
      <c r="AD65" s="32">
        <v>26</v>
      </c>
      <c r="AE65" s="32">
        <v>31</v>
      </c>
      <c r="AF65" s="32">
        <v>13</v>
      </c>
      <c r="AG65" s="32">
        <v>13</v>
      </c>
      <c r="AH65" s="32"/>
      <c r="AI65" s="32"/>
      <c r="AJ65" s="24">
        <f t="shared" si="47"/>
        <v>452</v>
      </c>
      <c r="AK65" s="25">
        <f t="shared" si="11"/>
        <v>1534</v>
      </c>
      <c r="AL65" s="35">
        <f t="shared" si="42"/>
        <v>1082</v>
      </c>
      <c r="AM65" s="36">
        <f t="shared" si="43"/>
        <v>0</v>
      </c>
      <c r="AN65" s="37">
        <f t="shared" si="44"/>
        <v>1221</v>
      </c>
      <c r="AO65" s="51">
        <v>102</v>
      </c>
      <c r="AP65" s="52">
        <v>112</v>
      </c>
      <c r="AQ65" s="212">
        <v>203</v>
      </c>
      <c r="AR65" s="52">
        <v>176</v>
      </c>
      <c r="AS65" s="52">
        <v>112</v>
      </c>
      <c r="AT65" s="52">
        <v>73</v>
      </c>
      <c r="AU65" s="52">
        <v>78</v>
      </c>
      <c r="AV65" s="52">
        <v>88</v>
      </c>
      <c r="AW65" s="52">
        <v>81</v>
      </c>
      <c r="AX65" s="52">
        <v>56</v>
      </c>
      <c r="AY65" s="52"/>
      <c r="AZ65" s="52"/>
      <c r="BA65" s="54">
        <f t="shared" si="48"/>
        <v>1081</v>
      </c>
      <c r="BB65" s="61">
        <v>0</v>
      </c>
      <c r="BC65" s="61">
        <v>0</v>
      </c>
      <c r="BD65" s="61">
        <v>0</v>
      </c>
      <c r="BE65" s="61">
        <v>0</v>
      </c>
      <c r="BF65" s="61">
        <v>0</v>
      </c>
      <c r="BG65" s="61">
        <v>0</v>
      </c>
      <c r="BH65" s="61">
        <v>0</v>
      </c>
      <c r="BI65" s="61">
        <v>0</v>
      </c>
      <c r="BJ65" s="61">
        <v>4</v>
      </c>
      <c r="BK65" s="61">
        <v>0</v>
      </c>
      <c r="BL65" s="61"/>
      <c r="BM65" s="61"/>
      <c r="BN65" s="56">
        <f t="shared" si="5"/>
        <v>4</v>
      </c>
      <c r="BO65" s="68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0</v>
      </c>
      <c r="BU65" s="41">
        <v>0</v>
      </c>
      <c r="BV65" s="41">
        <v>1</v>
      </c>
      <c r="BW65" s="41">
        <v>0</v>
      </c>
      <c r="BX65" s="41">
        <v>0</v>
      </c>
      <c r="BY65" s="41"/>
      <c r="BZ65" s="44"/>
      <c r="CA65" s="64">
        <f t="shared" si="49"/>
        <v>1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0</v>
      </c>
      <c r="CJ65" s="41">
        <v>0</v>
      </c>
      <c r="CK65" s="41">
        <v>0</v>
      </c>
      <c r="CL65" s="41"/>
      <c r="CM65" s="41"/>
      <c r="CN65" s="65">
        <f t="shared" si="37"/>
        <v>0</v>
      </c>
      <c r="CO65" s="537">
        <f t="shared" si="13"/>
        <v>0</v>
      </c>
      <c r="CP65" s="538">
        <f t="shared" si="45"/>
        <v>0</v>
      </c>
      <c r="CQ65" s="534">
        <f t="shared" si="14"/>
        <v>1217</v>
      </c>
      <c r="CR65" s="92">
        <f t="shared" si="15"/>
        <v>1217</v>
      </c>
      <c r="CS65" s="216">
        <f t="shared" si="16"/>
        <v>1081</v>
      </c>
      <c r="CT65" s="162">
        <f t="shared" si="32"/>
        <v>0.10048617576214329</v>
      </c>
      <c r="CU65" s="162">
        <f t="shared" si="17"/>
        <v>0.11033776162117695</v>
      </c>
      <c r="CV65" s="163">
        <f t="shared" si="18"/>
        <v>0.19998719293838321</v>
      </c>
      <c r="CW65" s="163">
        <f t="shared" si="19"/>
        <v>0.17338791111899235</v>
      </c>
      <c r="CX65" s="163">
        <f t="shared" si="20"/>
        <v>0.11033776162117695</v>
      </c>
      <c r="CY65" s="163">
        <f t="shared" si="21"/>
        <v>7.1916576770945692E-2</v>
      </c>
      <c r="CZ65" s="161">
        <f t="shared" si="22"/>
        <v>7.6842369700462515E-2</v>
      </c>
      <c r="DA65" s="161">
        <f t="shared" si="23"/>
        <v>8.6693955559496175E-2</v>
      </c>
      <c r="DB65" s="70">
        <f t="shared" si="24"/>
        <v>7.9797845458172617E-2</v>
      </c>
      <c r="DC65" s="70">
        <f t="shared" si="25"/>
        <v>5.5168880810588475E-2</v>
      </c>
      <c r="DD65" s="70">
        <f t="shared" si="26"/>
        <v>0</v>
      </c>
      <c r="DE65" s="70">
        <f t="shared" si="27"/>
        <v>0</v>
      </c>
      <c r="DF65" s="430">
        <f>ROUND(SUM(CT65:DE65),2)</f>
        <v>1.06</v>
      </c>
      <c r="DG65" s="433">
        <v>1015.0650000000002</v>
      </c>
      <c r="DH65" s="437" t="str">
        <f t="shared" si="29"/>
        <v>MUY BUENO</v>
      </c>
      <c r="DI65" s="337">
        <f t="shared" si="33"/>
        <v>87.701616000000016</v>
      </c>
      <c r="DJ65" s="420">
        <f t="shared" si="30"/>
        <v>1319.5845000000002</v>
      </c>
      <c r="DK65" s="421">
        <f t="shared" si="31"/>
        <v>1725.6105000000002</v>
      </c>
      <c r="DL65" s="82"/>
      <c r="DM65" s="83"/>
      <c r="DN65" s="84"/>
      <c r="DO65" s="83"/>
      <c r="DP65" s="84"/>
      <c r="DQ65" s="26"/>
      <c r="DR65" s="27"/>
      <c r="DS65" s="26"/>
      <c r="DT65" s="27"/>
      <c r="DU65" s="26"/>
      <c r="DV65" s="27"/>
      <c r="DW65" s="26"/>
      <c r="DX65" s="27"/>
      <c r="DY65" s="26"/>
      <c r="DZ65" s="27"/>
      <c r="EA65" s="26"/>
      <c r="EB65" s="27"/>
      <c r="EC65" s="26"/>
      <c r="ED65" s="27"/>
      <c r="EE65" s="26"/>
      <c r="EF65" s="27"/>
      <c r="EG65" s="26"/>
      <c r="EH65" s="27"/>
      <c r="EI65" s="77"/>
    </row>
    <row r="66" spans="1:139" ht="120" customHeight="1" thickTop="1" x14ac:dyDescent="0.25">
      <c r="A66" s="213">
        <v>57</v>
      </c>
      <c r="B66" s="388" t="s">
        <v>149</v>
      </c>
      <c r="C66" s="93" t="s">
        <v>177</v>
      </c>
      <c r="D66" s="96">
        <f t="shared" si="36"/>
        <v>919</v>
      </c>
      <c r="E66" s="97">
        <v>403</v>
      </c>
      <c r="F66" s="391">
        <v>1</v>
      </c>
      <c r="G66" s="98">
        <v>6</v>
      </c>
      <c r="H66" s="99">
        <v>3</v>
      </c>
      <c r="I66" s="97">
        <v>509</v>
      </c>
      <c r="J66" s="114">
        <f t="shared" si="41"/>
        <v>922</v>
      </c>
      <c r="K66" s="117">
        <v>62</v>
      </c>
      <c r="L66" s="118">
        <v>70</v>
      </c>
      <c r="M66" s="118">
        <v>99</v>
      </c>
      <c r="N66" s="118">
        <v>76</v>
      </c>
      <c r="O66" s="118">
        <v>180</v>
      </c>
      <c r="P66" s="118">
        <v>110</v>
      </c>
      <c r="Q66" s="118">
        <v>100</v>
      </c>
      <c r="R66" s="118">
        <v>168</v>
      </c>
      <c r="S66" s="118">
        <v>118</v>
      </c>
      <c r="T66" s="118">
        <v>116</v>
      </c>
      <c r="U66" s="118"/>
      <c r="V66" s="118"/>
      <c r="W66" s="447">
        <f t="shared" ref="W66:W105" si="50">SUM(K66:V66)</f>
        <v>1099</v>
      </c>
      <c r="X66" s="118">
        <v>1</v>
      </c>
      <c r="Y66" s="118">
        <v>2</v>
      </c>
      <c r="Z66" s="118">
        <v>5</v>
      </c>
      <c r="AA66" s="118">
        <v>0</v>
      </c>
      <c r="AB66" s="118">
        <v>0</v>
      </c>
      <c r="AC66" s="118">
        <v>3</v>
      </c>
      <c r="AD66" s="118">
        <v>1</v>
      </c>
      <c r="AE66" s="118">
        <v>2</v>
      </c>
      <c r="AF66" s="118">
        <v>3</v>
      </c>
      <c r="AG66" s="118">
        <v>2</v>
      </c>
      <c r="AH66" s="118"/>
      <c r="AI66" s="118"/>
      <c r="AJ66" s="441">
        <f>SUM(X66:AI66)</f>
        <v>19</v>
      </c>
      <c r="AK66" s="119">
        <f t="shared" ref="AK66:AK105" si="51">W66+AJ66</f>
        <v>1118</v>
      </c>
      <c r="AL66" s="450">
        <f t="shared" si="42"/>
        <v>2011</v>
      </c>
      <c r="AM66" s="131">
        <f t="shared" si="43"/>
        <v>509</v>
      </c>
      <c r="AN66" s="453">
        <f t="shared" si="44"/>
        <v>20</v>
      </c>
      <c r="AO66" s="134">
        <v>68</v>
      </c>
      <c r="AP66" s="135">
        <v>50</v>
      </c>
      <c r="AQ66" s="135">
        <v>101</v>
      </c>
      <c r="AR66" s="135">
        <v>90</v>
      </c>
      <c r="AS66" s="135">
        <v>72</v>
      </c>
      <c r="AT66" s="135">
        <v>96</v>
      </c>
      <c r="AU66" s="135">
        <v>90</v>
      </c>
      <c r="AV66" s="135">
        <v>101</v>
      </c>
      <c r="AW66" s="135">
        <v>106</v>
      </c>
      <c r="AX66" s="135">
        <v>84</v>
      </c>
      <c r="AY66" s="135"/>
      <c r="AZ66" s="135"/>
      <c r="BA66" s="441">
        <f t="shared" ref="BA66:BA105" si="52">SUM(AO66:AZ66)</f>
        <v>858</v>
      </c>
      <c r="BB66" s="118">
        <v>0</v>
      </c>
      <c r="BC66" s="118">
        <v>0</v>
      </c>
      <c r="BD66" s="118">
        <v>0</v>
      </c>
      <c r="BE66" s="118">
        <v>0</v>
      </c>
      <c r="BF66" s="118">
        <v>0</v>
      </c>
      <c r="BG66" s="118">
        <v>0</v>
      </c>
      <c r="BH66" s="118">
        <v>0</v>
      </c>
      <c r="BI66" s="118">
        <v>0</v>
      </c>
      <c r="BJ66" s="118">
        <v>0</v>
      </c>
      <c r="BK66" s="118">
        <v>0</v>
      </c>
      <c r="BL66" s="118"/>
      <c r="BM66" s="118"/>
      <c r="BN66" s="444">
        <f t="shared" ref="BN66:BN105" si="53">SUM(BB66:BM66)</f>
        <v>0</v>
      </c>
      <c r="BO66" s="141">
        <v>3</v>
      </c>
      <c r="BP66" s="98">
        <v>4</v>
      </c>
      <c r="BQ66" s="98">
        <v>3</v>
      </c>
      <c r="BR66" s="98">
        <v>1</v>
      </c>
      <c r="BS66" s="98">
        <v>0</v>
      </c>
      <c r="BT66" s="98">
        <v>3</v>
      </c>
      <c r="BU66" s="98">
        <v>1</v>
      </c>
      <c r="BV66" s="98">
        <v>0</v>
      </c>
      <c r="BW66" s="98">
        <v>0</v>
      </c>
      <c r="BX66" s="98">
        <v>1</v>
      </c>
      <c r="BY66" s="98"/>
      <c r="BZ66" s="142"/>
      <c r="CA66" s="459">
        <f t="shared" ref="CA66:CA83" si="54">SUM(BO66:BZ66)</f>
        <v>16</v>
      </c>
      <c r="CB66" s="98">
        <v>3</v>
      </c>
      <c r="CC66" s="98">
        <v>0</v>
      </c>
      <c r="CD66" s="98">
        <v>0</v>
      </c>
      <c r="CE66" s="98">
        <v>0</v>
      </c>
      <c r="CF66" s="98">
        <v>0</v>
      </c>
      <c r="CG66" s="98">
        <v>0</v>
      </c>
      <c r="CH66" s="98">
        <v>1</v>
      </c>
      <c r="CI66" s="98">
        <v>0</v>
      </c>
      <c r="CJ66" s="98">
        <v>0</v>
      </c>
      <c r="CK66" s="98">
        <v>0</v>
      </c>
      <c r="CL66" s="98"/>
      <c r="CM66" s="98"/>
      <c r="CN66" s="456">
        <f t="shared" ref="CN66:CN105" si="55">SUM(CB66:CM66)</f>
        <v>4</v>
      </c>
      <c r="CO66" s="539">
        <f t="shared" si="13"/>
        <v>1137</v>
      </c>
      <c r="CP66" s="471">
        <f t="shared" si="45"/>
        <v>509</v>
      </c>
      <c r="CQ66" s="532">
        <f t="shared" si="14"/>
        <v>16</v>
      </c>
      <c r="CR66" s="471">
        <f t="shared" si="15"/>
        <v>1153</v>
      </c>
      <c r="CS66" s="218">
        <f t="shared" ref="CS66:CS105" si="56">BA66</f>
        <v>858</v>
      </c>
      <c r="CT66" s="148">
        <f>AO66/DG66</f>
        <v>0.17383701757032088</v>
      </c>
      <c r="CU66" s="148">
        <f t="shared" si="17"/>
        <v>0.12782133644876537</v>
      </c>
      <c r="CV66" s="148">
        <f t="shared" si="18"/>
        <v>0.258199099626506</v>
      </c>
      <c r="CW66" s="168">
        <f t="shared" si="19"/>
        <v>0.23007840560777765</v>
      </c>
      <c r="CX66" s="168">
        <f>AS66/DG66</f>
        <v>0.1840627244862221</v>
      </c>
      <c r="CY66" s="168">
        <f t="shared" si="21"/>
        <v>0.24541696598162949</v>
      </c>
      <c r="CZ66" s="168">
        <f t="shared" si="22"/>
        <v>0.23007840560777765</v>
      </c>
      <c r="DA66" s="168">
        <f t="shared" si="23"/>
        <v>0.258199099626506</v>
      </c>
      <c r="DB66" s="168">
        <f>AW66/DG66</f>
        <v>0.27098123327138257</v>
      </c>
      <c r="DC66" s="148">
        <f t="shared" si="25"/>
        <v>0.21473984523392581</v>
      </c>
      <c r="DD66" s="148">
        <f t="shared" si="26"/>
        <v>0</v>
      </c>
      <c r="DE66" s="148">
        <f t="shared" si="27"/>
        <v>0</v>
      </c>
      <c r="DF66" s="462">
        <f>SUM(CT66:DE66)</f>
        <v>2.1934141334608133</v>
      </c>
      <c r="DG66" s="434">
        <v>391.17100000000005</v>
      </c>
      <c r="DH66" s="438" t="str">
        <f>IF(AND(100%-9%&lt;=DF66,DF66&lt;100%),"BUENO",IF(DF66&gt;=100%,"MUY BUENO","BAJO"))</f>
        <v>MUY BUENO</v>
      </c>
      <c r="DI66" s="466">
        <v>40.961799999999997</v>
      </c>
      <c r="DJ66" s="422">
        <f>DG66*1.3</f>
        <v>508.52230000000009</v>
      </c>
      <c r="DK66" s="423">
        <f>DG66*1.7</f>
        <v>664.99070000000006</v>
      </c>
      <c r="DL66" s="151">
        <v>38</v>
      </c>
      <c r="DM66" s="154">
        <v>74</v>
      </c>
      <c r="DN66" s="157">
        <v>106</v>
      </c>
      <c r="DO66" s="154">
        <v>135</v>
      </c>
      <c r="DP66" s="157">
        <v>197</v>
      </c>
      <c r="DQ66" s="154">
        <v>246</v>
      </c>
      <c r="DR66" s="157">
        <v>327</v>
      </c>
      <c r="DS66" s="154">
        <v>343</v>
      </c>
      <c r="DT66" s="157">
        <v>487</v>
      </c>
      <c r="DU66" s="154">
        <v>416</v>
      </c>
      <c r="DV66" s="157">
        <v>556</v>
      </c>
      <c r="DW66" s="154">
        <v>515</v>
      </c>
      <c r="DX66" s="157">
        <v>685</v>
      </c>
      <c r="DY66" s="154">
        <v>603</v>
      </c>
      <c r="DZ66" s="157">
        <v>818</v>
      </c>
      <c r="EA66" s="154">
        <v>707</v>
      </c>
      <c r="EB66" s="157">
        <v>965</v>
      </c>
      <c r="EC66" s="154">
        <v>816</v>
      </c>
      <c r="ED66" s="157">
        <v>1045</v>
      </c>
      <c r="EE66" s="154">
        <v>909</v>
      </c>
      <c r="EF66" s="157"/>
      <c r="EG66" s="154"/>
      <c r="EH66" s="157"/>
      <c r="EI66" s="165"/>
    </row>
    <row r="67" spans="1:139" ht="120" customHeight="1" x14ac:dyDescent="0.25">
      <c r="A67" s="214">
        <v>58</v>
      </c>
      <c r="B67" s="94" t="s">
        <v>53</v>
      </c>
      <c r="C67" s="94" t="s">
        <v>178</v>
      </c>
      <c r="D67" s="100">
        <f t="shared" si="36"/>
        <v>240</v>
      </c>
      <c r="E67" s="101">
        <v>151</v>
      </c>
      <c r="F67" s="392">
        <v>2</v>
      </c>
      <c r="G67" s="102">
        <v>28</v>
      </c>
      <c r="H67" s="103">
        <v>24</v>
      </c>
      <c r="I67" s="101">
        <v>59</v>
      </c>
      <c r="J67" s="115">
        <f t="shared" si="41"/>
        <v>264</v>
      </c>
      <c r="K67" s="120">
        <v>39</v>
      </c>
      <c r="L67" s="121">
        <v>20</v>
      </c>
      <c r="M67" s="121">
        <v>48</v>
      </c>
      <c r="N67" s="121">
        <v>40</v>
      </c>
      <c r="O67" s="121">
        <v>22</v>
      </c>
      <c r="P67" s="121">
        <v>29</v>
      </c>
      <c r="Q67" s="121">
        <v>22</v>
      </c>
      <c r="R67" s="121">
        <v>36</v>
      </c>
      <c r="S67" s="121">
        <v>43</v>
      </c>
      <c r="T67" s="121">
        <v>28</v>
      </c>
      <c r="U67" s="121"/>
      <c r="V67" s="121"/>
      <c r="W67" s="448">
        <f t="shared" si="50"/>
        <v>327</v>
      </c>
      <c r="X67" s="121">
        <v>3</v>
      </c>
      <c r="Y67" s="121">
        <v>3</v>
      </c>
      <c r="Z67" s="121">
        <v>5</v>
      </c>
      <c r="AA67" s="121">
        <v>5</v>
      </c>
      <c r="AB67" s="121">
        <v>1</v>
      </c>
      <c r="AC67" s="121">
        <v>7</v>
      </c>
      <c r="AD67" s="121">
        <v>0</v>
      </c>
      <c r="AE67" s="121">
        <v>0</v>
      </c>
      <c r="AF67" s="121">
        <v>6</v>
      </c>
      <c r="AG67" s="121">
        <v>10</v>
      </c>
      <c r="AH67" s="121"/>
      <c r="AI67" s="121"/>
      <c r="AJ67" s="442">
        <f t="shared" ref="AJ67:AJ72" si="57">SUM(X67:AI67)</f>
        <v>40</v>
      </c>
      <c r="AK67" s="122">
        <f t="shared" si="51"/>
        <v>367</v>
      </c>
      <c r="AL67" s="451">
        <f t="shared" si="42"/>
        <v>537</v>
      </c>
      <c r="AM67" s="132">
        <f t="shared" si="43"/>
        <v>59</v>
      </c>
      <c r="AN67" s="454">
        <f t="shared" si="44"/>
        <v>42</v>
      </c>
      <c r="AO67" s="136">
        <v>6</v>
      </c>
      <c r="AP67" s="137">
        <v>6</v>
      </c>
      <c r="AQ67" s="137">
        <v>18</v>
      </c>
      <c r="AR67" s="137">
        <v>19</v>
      </c>
      <c r="AS67" s="137">
        <v>22</v>
      </c>
      <c r="AT67" s="137">
        <v>17</v>
      </c>
      <c r="AU67" s="137">
        <v>26</v>
      </c>
      <c r="AV67" s="137">
        <v>34</v>
      </c>
      <c r="AW67" s="137">
        <v>30</v>
      </c>
      <c r="AX67" s="137">
        <v>21</v>
      </c>
      <c r="AY67" s="137"/>
      <c r="AZ67" s="137"/>
      <c r="BA67" s="442">
        <f t="shared" si="52"/>
        <v>199</v>
      </c>
      <c r="BB67" s="121">
        <v>0</v>
      </c>
      <c r="BC67" s="121">
        <v>0</v>
      </c>
      <c r="BD67" s="121">
        <v>0</v>
      </c>
      <c r="BE67" s="121">
        <v>0</v>
      </c>
      <c r="BF67" s="121">
        <v>0</v>
      </c>
      <c r="BG67" s="121">
        <v>0</v>
      </c>
      <c r="BH67" s="121">
        <v>0</v>
      </c>
      <c r="BI67" s="121">
        <v>0</v>
      </c>
      <c r="BJ67" s="121">
        <v>1</v>
      </c>
      <c r="BK67" s="121">
        <v>0</v>
      </c>
      <c r="BL67" s="121"/>
      <c r="BM67" s="121"/>
      <c r="BN67" s="445">
        <f t="shared" si="53"/>
        <v>1</v>
      </c>
      <c r="BO67" s="143">
        <v>4</v>
      </c>
      <c r="BP67" s="102">
        <v>3</v>
      </c>
      <c r="BQ67" s="102">
        <v>5</v>
      </c>
      <c r="BR67" s="102">
        <v>1</v>
      </c>
      <c r="BS67" s="102">
        <v>1</v>
      </c>
      <c r="BT67" s="102">
        <v>3</v>
      </c>
      <c r="BU67" s="102">
        <v>1</v>
      </c>
      <c r="BV67" s="102">
        <v>1</v>
      </c>
      <c r="BW67" s="102">
        <v>5</v>
      </c>
      <c r="BX67" s="102">
        <v>2</v>
      </c>
      <c r="BY67" s="102"/>
      <c r="BZ67" s="107"/>
      <c r="CA67" s="460">
        <f t="shared" si="54"/>
        <v>26</v>
      </c>
      <c r="CB67" s="102">
        <v>1</v>
      </c>
      <c r="CC67" s="102">
        <v>1</v>
      </c>
      <c r="CD67" s="102">
        <v>1</v>
      </c>
      <c r="CE67" s="102">
        <v>0</v>
      </c>
      <c r="CF67" s="102">
        <v>0</v>
      </c>
      <c r="CG67" s="102">
        <v>0</v>
      </c>
      <c r="CH67" s="102">
        <v>2</v>
      </c>
      <c r="CI67" s="102">
        <v>0</v>
      </c>
      <c r="CJ67" s="102">
        <v>0</v>
      </c>
      <c r="CK67" s="102">
        <v>0</v>
      </c>
      <c r="CL67" s="102"/>
      <c r="CM67" s="102"/>
      <c r="CN67" s="457">
        <f t="shared" si="55"/>
        <v>5</v>
      </c>
      <c r="CO67" s="532">
        <f t="shared" si="13"/>
        <v>312</v>
      </c>
      <c r="CP67" s="469">
        <f t="shared" si="45"/>
        <v>59</v>
      </c>
      <c r="CQ67" s="532">
        <f t="shared" si="14"/>
        <v>36</v>
      </c>
      <c r="CR67" s="472">
        <f t="shared" si="15"/>
        <v>348</v>
      </c>
      <c r="CS67" s="219">
        <f t="shared" si="56"/>
        <v>199</v>
      </c>
      <c r="CT67" s="149">
        <f t="shared" si="32"/>
        <v>2.9979913457983148E-2</v>
      </c>
      <c r="CU67" s="149">
        <f t="shared" si="17"/>
        <v>2.9979913457983148E-2</v>
      </c>
      <c r="CV67" s="149">
        <f t="shared" si="18"/>
        <v>8.9939740373949445E-2</v>
      </c>
      <c r="CW67" s="160">
        <f t="shared" si="19"/>
        <v>9.4936392616946641E-2</v>
      </c>
      <c r="CX67" s="160">
        <f t="shared" si="20"/>
        <v>0.10992634934593822</v>
      </c>
      <c r="CY67" s="160">
        <f t="shared" si="21"/>
        <v>8.4943088130952249E-2</v>
      </c>
      <c r="CZ67" s="160">
        <f t="shared" si="22"/>
        <v>0.12991295831792699</v>
      </c>
      <c r="DA67" s="160">
        <f t="shared" si="23"/>
        <v>0.1698861762619045</v>
      </c>
      <c r="DB67" s="160">
        <f t="shared" si="24"/>
        <v>0.14989956728991574</v>
      </c>
      <c r="DC67" s="149">
        <f t="shared" si="25"/>
        <v>0.10492969710294102</v>
      </c>
      <c r="DD67" s="149">
        <f t="shared" si="26"/>
        <v>0</v>
      </c>
      <c r="DE67" s="149">
        <f t="shared" si="27"/>
        <v>0</v>
      </c>
      <c r="DF67" s="463">
        <f t="shared" ref="DF67:DF73" si="58">SUM(CT67:DE67)</f>
        <v>0.99433379635644104</v>
      </c>
      <c r="DG67" s="435">
        <v>200.13400000000001</v>
      </c>
      <c r="DH67" s="439" t="str">
        <f>IF(AND(100%-9%&lt;=DF67,DF67&lt;100%),"BUENO",IF(DF67&gt;=100%,"MUY BUENO","BAJO"))</f>
        <v>BUENO</v>
      </c>
      <c r="DI67" s="467">
        <v>20.957199999999986</v>
      </c>
      <c r="DJ67" s="424">
        <f t="shared" si="30"/>
        <v>260.17420000000004</v>
      </c>
      <c r="DK67" s="425">
        <f t="shared" si="31"/>
        <v>340.2278</v>
      </c>
      <c r="DL67" s="152">
        <v>92</v>
      </c>
      <c r="DM67" s="155">
        <v>7</v>
      </c>
      <c r="DN67" s="158">
        <v>157</v>
      </c>
      <c r="DO67" s="155">
        <v>14</v>
      </c>
      <c r="DP67" s="158">
        <v>240</v>
      </c>
      <c r="DQ67" s="155">
        <v>31</v>
      </c>
      <c r="DR67" s="158">
        <v>349</v>
      </c>
      <c r="DS67" s="155">
        <v>48</v>
      </c>
      <c r="DT67" s="158">
        <v>395</v>
      </c>
      <c r="DU67" s="155">
        <v>70</v>
      </c>
      <c r="DV67" s="158">
        <v>478</v>
      </c>
      <c r="DW67" s="155">
        <v>90</v>
      </c>
      <c r="DX67" s="158">
        <v>559</v>
      </c>
      <c r="DY67" s="155">
        <v>120</v>
      </c>
      <c r="DZ67" s="158">
        <v>658</v>
      </c>
      <c r="EA67" s="155">
        <v>159</v>
      </c>
      <c r="EB67" s="158">
        <v>774</v>
      </c>
      <c r="EC67" s="155">
        <v>190</v>
      </c>
      <c r="ED67" s="158">
        <v>941</v>
      </c>
      <c r="EE67" s="155">
        <v>211</v>
      </c>
      <c r="EF67" s="158"/>
      <c r="EG67" s="155"/>
      <c r="EH67" s="158"/>
      <c r="EI67" s="166"/>
    </row>
    <row r="68" spans="1:139" ht="120" customHeight="1" x14ac:dyDescent="0.25">
      <c r="A68" s="214">
        <v>59</v>
      </c>
      <c r="B68" s="390" t="s">
        <v>150</v>
      </c>
      <c r="C68" s="94" t="s">
        <v>179</v>
      </c>
      <c r="D68" s="100">
        <f t="shared" si="36"/>
        <v>809</v>
      </c>
      <c r="E68" s="101">
        <v>260</v>
      </c>
      <c r="F68" s="392">
        <v>0</v>
      </c>
      <c r="G68" s="102">
        <v>14</v>
      </c>
      <c r="H68" s="103">
        <v>5</v>
      </c>
      <c r="I68" s="101">
        <v>535</v>
      </c>
      <c r="J68" s="115">
        <f t="shared" si="41"/>
        <v>814</v>
      </c>
      <c r="K68" s="120">
        <v>46</v>
      </c>
      <c r="L68" s="121">
        <v>53</v>
      </c>
      <c r="M68" s="121">
        <v>140</v>
      </c>
      <c r="N68" s="121">
        <v>112</v>
      </c>
      <c r="O68" s="121">
        <v>132</v>
      </c>
      <c r="P68" s="121">
        <v>127</v>
      </c>
      <c r="Q68" s="121">
        <v>130</v>
      </c>
      <c r="R68" s="121">
        <v>118</v>
      </c>
      <c r="S68" s="121">
        <v>133</v>
      </c>
      <c r="T68" s="121">
        <v>117</v>
      </c>
      <c r="U68" s="121"/>
      <c r="V68" s="121"/>
      <c r="W68" s="448">
        <f t="shared" si="50"/>
        <v>1108</v>
      </c>
      <c r="X68" s="121">
        <v>1</v>
      </c>
      <c r="Y68" s="121">
        <v>1</v>
      </c>
      <c r="Z68" s="121">
        <v>1</v>
      </c>
      <c r="AA68" s="121">
        <v>1</v>
      </c>
      <c r="AB68" s="121">
        <v>0</v>
      </c>
      <c r="AC68" s="121">
        <v>3</v>
      </c>
      <c r="AD68" s="121">
        <v>2</v>
      </c>
      <c r="AE68" s="121">
        <v>3</v>
      </c>
      <c r="AF68" s="121">
        <v>2</v>
      </c>
      <c r="AG68" s="121">
        <v>1</v>
      </c>
      <c r="AH68" s="121"/>
      <c r="AI68" s="121"/>
      <c r="AJ68" s="442">
        <f t="shared" si="57"/>
        <v>15</v>
      </c>
      <c r="AK68" s="122">
        <f t="shared" si="51"/>
        <v>1123</v>
      </c>
      <c r="AL68" s="451">
        <f t="shared" si="42"/>
        <v>1903</v>
      </c>
      <c r="AM68" s="132">
        <f t="shared" si="43"/>
        <v>535</v>
      </c>
      <c r="AN68" s="454">
        <f t="shared" si="44"/>
        <v>15</v>
      </c>
      <c r="AO68" s="136">
        <v>47</v>
      </c>
      <c r="AP68" s="137">
        <v>50</v>
      </c>
      <c r="AQ68" s="137">
        <v>96</v>
      </c>
      <c r="AR68" s="137">
        <v>103</v>
      </c>
      <c r="AS68" s="137">
        <v>79</v>
      </c>
      <c r="AT68" s="137">
        <v>64</v>
      </c>
      <c r="AU68" s="137">
        <v>90</v>
      </c>
      <c r="AV68" s="137">
        <v>102</v>
      </c>
      <c r="AW68" s="137">
        <v>99</v>
      </c>
      <c r="AX68" s="137">
        <v>91</v>
      </c>
      <c r="AY68" s="137"/>
      <c r="AZ68" s="137"/>
      <c r="BA68" s="442">
        <f t="shared" si="52"/>
        <v>821</v>
      </c>
      <c r="BB68" s="121">
        <v>0</v>
      </c>
      <c r="BC68" s="121">
        <v>0</v>
      </c>
      <c r="BD68" s="121">
        <v>0</v>
      </c>
      <c r="BE68" s="121">
        <v>0</v>
      </c>
      <c r="BF68" s="121">
        <v>0</v>
      </c>
      <c r="BG68" s="121">
        <v>0</v>
      </c>
      <c r="BH68" s="121">
        <v>0</v>
      </c>
      <c r="BI68" s="121">
        <v>0</v>
      </c>
      <c r="BJ68" s="121">
        <v>1</v>
      </c>
      <c r="BK68" s="121">
        <v>0</v>
      </c>
      <c r="BL68" s="121"/>
      <c r="BM68" s="121"/>
      <c r="BN68" s="445">
        <f t="shared" si="53"/>
        <v>1</v>
      </c>
      <c r="BO68" s="143">
        <v>1</v>
      </c>
      <c r="BP68" s="102">
        <v>0</v>
      </c>
      <c r="BQ68" s="102">
        <v>1</v>
      </c>
      <c r="BR68" s="102">
        <v>1</v>
      </c>
      <c r="BS68" s="102">
        <v>5</v>
      </c>
      <c r="BT68" s="102">
        <v>3</v>
      </c>
      <c r="BU68" s="102">
        <v>7</v>
      </c>
      <c r="BV68" s="102">
        <v>6</v>
      </c>
      <c r="BW68" s="102">
        <v>3</v>
      </c>
      <c r="BX68" s="102">
        <v>6</v>
      </c>
      <c r="BY68" s="102"/>
      <c r="BZ68" s="107"/>
      <c r="CA68" s="460">
        <f t="shared" si="54"/>
        <v>33</v>
      </c>
      <c r="CB68" s="102">
        <v>1</v>
      </c>
      <c r="CC68" s="102">
        <v>1</v>
      </c>
      <c r="CD68" s="102">
        <v>3</v>
      </c>
      <c r="CE68" s="102">
        <v>0</v>
      </c>
      <c r="CF68" s="102">
        <v>0</v>
      </c>
      <c r="CG68" s="102">
        <v>0</v>
      </c>
      <c r="CH68" s="102">
        <v>1</v>
      </c>
      <c r="CI68" s="102">
        <v>0</v>
      </c>
      <c r="CJ68" s="102">
        <v>2</v>
      </c>
      <c r="CK68" s="102">
        <v>0</v>
      </c>
      <c r="CL68" s="102"/>
      <c r="CM68" s="102"/>
      <c r="CN68" s="457">
        <f t="shared" si="55"/>
        <v>8</v>
      </c>
      <c r="CO68" s="532">
        <f t="shared" si="13"/>
        <v>1049</v>
      </c>
      <c r="CP68" s="469">
        <f t="shared" si="45"/>
        <v>535</v>
      </c>
      <c r="CQ68" s="532">
        <f t="shared" si="14"/>
        <v>6</v>
      </c>
      <c r="CR68" s="472">
        <f t="shared" si="15"/>
        <v>1055</v>
      </c>
      <c r="CS68" s="219">
        <f t="shared" si="56"/>
        <v>821</v>
      </c>
      <c r="CT68" s="149">
        <f t="shared" si="32"/>
        <v>0.12015205626183943</v>
      </c>
      <c r="CU68" s="149">
        <f t="shared" si="17"/>
        <v>0.12782133644876537</v>
      </c>
      <c r="CV68" s="149">
        <f t="shared" si="18"/>
        <v>0.24541696598162949</v>
      </c>
      <c r="CW68" s="149">
        <f t="shared" si="19"/>
        <v>0.26331195308445665</v>
      </c>
      <c r="CX68" s="149">
        <f t="shared" si="20"/>
        <v>0.20195771158904927</v>
      </c>
      <c r="CY68" s="149">
        <f t="shared" si="21"/>
        <v>0.16361131065441967</v>
      </c>
      <c r="CZ68" s="149">
        <f t="shared" si="22"/>
        <v>0.23007840560777765</v>
      </c>
      <c r="DA68" s="149">
        <f t="shared" si="23"/>
        <v>0.26075552635548133</v>
      </c>
      <c r="DB68" s="149">
        <f t="shared" si="24"/>
        <v>0.25308624616855541</v>
      </c>
      <c r="DC68" s="149">
        <f t="shared" si="25"/>
        <v>0.23263483233675294</v>
      </c>
      <c r="DD68" s="149">
        <f t="shared" si="26"/>
        <v>0</v>
      </c>
      <c r="DE68" s="149">
        <f t="shared" si="27"/>
        <v>0</v>
      </c>
      <c r="DF68" s="463">
        <f t="shared" si="58"/>
        <v>2.0988263444887272</v>
      </c>
      <c r="DG68" s="435">
        <v>391.17100000000005</v>
      </c>
      <c r="DH68" s="439" t="str">
        <f t="shared" ref="DH68:DH103" si="59">IF(AND(100%-9%&lt;=DF68,DF68&lt;100%),"BUENO",IF(DF68&gt;=100%,"MUY BUENO","BAJO"))</f>
        <v>MUY BUENO</v>
      </c>
      <c r="DI68" s="467">
        <v>40.961799999999982</v>
      </c>
      <c r="DJ68" s="424">
        <f t="shared" si="30"/>
        <v>508.52230000000009</v>
      </c>
      <c r="DK68" s="425">
        <f t="shared" si="31"/>
        <v>664.99070000000006</v>
      </c>
      <c r="DL68" s="152">
        <v>31</v>
      </c>
      <c r="DM68" s="155">
        <v>45</v>
      </c>
      <c r="DN68" s="158">
        <v>81</v>
      </c>
      <c r="DO68" s="155">
        <v>97</v>
      </c>
      <c r="DP68" s="158">
        <v>192</v>
      </c>
      <c r="DQ68" s="155">
        <v>207</v>
      </c>
      <c r="DR68" s="158">
        <v>323</v>
      </c>
      <c r="DS68" s="155">
        <v>314</v>
      </c>
      <c r="DT68" s="158">
        <v>467</v>
      </c>
      <c r="DU68" s="155">
        <v>396</v>
      </c>
      <c r="DV68" s="158">
        <v>612</v>
      </c>
      <c r="DW68" s="155">
        <v>463</v>
      </c>
      <c r="DX68" s="158">
        <v>740</v>
      </c>
      <c r="DY68" s="155">
        <v>553</v>
      </c>
      <c r="DZ68" s="158">
        <v>875</v>
      </c>
      <c r="EA68" s="155">
        <v>657</v>
      </c>
      <c r="EB68" s="158">
        <v>991</v>
      </c>
      <c r="EC68" s="155">
        <v>771</v>
      </c>
      <c r="ED68" s="158">
        <v>1098</v>
      </c>
      <c r="EE68" s="155">
        <v>873</v>
      </c>
      <c r="EF68" s="158"/>
      <c r="EG68" s="155"/>
      <c r="EH68" s="158"/>
      <c r="EI68" s="166"/>
    </row>
    <row r="69" spans="1:139" ht="120" customHeight="1" x14ac:dyDescent="0.25">
      <c r="A69" s="214">
        <v>60</v>
      </c>
      <c r="B69" s="94" t="s">
        <v>54</v>
      </c>
      <c r="C69" s="94" t="s">
        <v>272</v>
      </c>
      <c r="D69" s="100">
        <f t="shared" si="36"/>
        <v>227</v>
      </c>
      <c r="E69" s="101">
        <v>164</v>
      </c>
      <c r="F69" s="392">
        <v>0</v>
      </c>
      <c r="G69" s="102">
        <v>11</v>
      </c>
      <c r="H69" s="103">
        <v>17</v>
      </c>
      <c r="I69" s="101">
        <v>52</v>
      </c>
      <c r="J69" s="115">
        <f t="shared" si="41"/>
        <v>244</v>
      </c>
      <c r="K69" s="120">
        <v>50</v>
      </c>
      <c r="L69" s="121">
        <v>22</v>
      </c>
      <c r="M69" s="121">
        <v>37</v>
      </c>
      <c r="N69" s="121">
        <v>36</v>
      </c>
      <c r="O69" s="121">
        <v>36</v>
      </c>
      <c r="P69" s="121">
        <v>12</v>
      </c>
      <c r="Q69" s="121">
        <v>39</v>
      </c>
      <c r="R69" s="121">
        <v>12</v>
      </c>
      <c r="S69" s="121">
        <v>40</v>
      </c>
      <c r="T69" s="121">
        <v>23</v>
      </c>
      <c r="U69" s="121"/>
      <c r="V69" s="121"/>
      <c r="W69" s="448">
        <f t="shared" si="50"/>
        <v>307</v>
      </c>
      <c r="X69" s="121">
        <v>1</v>
      </c>
      <c r="Y69" s="121">
        <v>1</v>
      </c>
      <c r="Z69" s="121">
        <v>9</v>
      </c>
      <c r="AA69" s="121">
        <v>1</v>
      </c>
      <c r="AB69" s="121">
        <v>0</v>
      </c>
      <c r="AC69" s="121">
        <v>3</v>
      </c>
      <c r="AD69" s="121">
        <v>5</v>
      </c>
      <c r="AE69" s="121">
        <v>4</v>
      </c>
      <c r="AF69" s="121">
        <v>1</v>
      </c>
      <c r="AG69" s="121">
        <v>12</v>
      </c>
      <c r="AH69" s="121"/>
      <c r="AI69" s="121"/>
      <c r="AJ69" s="442">
        <f t="shared" si="57"/>
        <v>37</v>
      </c>
      <c r="AK69" s="122">
        <f t="shared" si="51"/>
        <v>344</v>
      </c>
      <c r="AL69" s="451">
        <f t="shared" si="42"/>
        <v>523</v>
      </c>
      <c r="AM69" s="132">
        <f t="shared" si="43"/>
        <v>52</v>
      </c>
      <c r="AN69" s="454">
        <f t="shared" si="44"/>
        <v>37</v>
      </c>
      <c r="AO69" s="136">
        <v>12</v>
      </c>
      <c r="AP69" s="137">
        <v>15</v>
      </c>
      <c r="AQ69" s="137">
        <v>32</v>
      </c>
      <c r="AR69" s="137">
        <v>27</v>
      </c>
      <c r="AS69" s="137">
        <v>24</v>
      </c>
      <c r="AT69" s="137">
        <v>36</v>
      </c>
      <c r="AU69" s="137">
        <v>31</v>
      </c>
      <c r="AV69" s="137">
        <v>32</v>
      </c>
      <c r="AW69" s="137">
        <v>30</v>
      </c>
      <c r="AX69" s="137">
        <v>30</v>
      </c>
      <c r="AY69" s="137"/>
      <c r="AZ69" s="137"/>
      <c r="BA69" s="442">
        <f t="shared" si="52"/>
        <v>269</v>
      </c>
      <c r="BB69" s="121">
        <v>0</v>
      </c>
      <c r="BC69" s="121">
        <v>0</v>
      </c>
      <c r="BD69" s="121">
        <v>0</v>
      </c>
      <c r="BE69" s="121">
        <v>0</v>
      </c>
      <c r="BF69" s="121">
        <v>0</v>
      </c>
      <c r="BG69" s="121">
        <v>0</v>
      </c>
      <c r="BH69" s="121">
        <v>0</v>
      </c>
      <c r="BI69" s="121">
        <v>0</v>
      </c>
      <c r="BJ69" s="121">
        <v>0</v>
      </c>
      <c r="BK69" s="121">
        <v>0</v>
      </c>
      <c r="BL69" s="121"/>
      <c r="BM69" s="121"/>
      <c r="BN69" s="445">
        <f t="shared" si="53"/>
        <v>0</v>
      </c>
      <c r="BO69" s="143">
        <v>3</v>
      </c>
      <c r="BP69" s="102">
        <v>0</v>
      </c>
      <c r="BQ69" s="102">
        <v>0</v>
      </c>
      <c r="BR69" s="102">
        <v>1</v>
      </c>
      <c r="BS69" s="102">
        <v>1</v>
      </c>
      <c r="BT69" s="102">
        <v>4</v>
      </c>
      <c r="BU69" s="102">
        <v>1</v>
      </c>
      <c r="BV69" s="102">
        <v>1</v>
      </c>
      <c r="BW69" s="102">
        <v>3</v>
      </c>
      <c r="BX69" s="102">
        <v>2</v>
      </c>
      <c r="BY69" s="102"/>
      <c r="BZ69" s="107"/>
      <c r="CA69" s="460">
        <f t="shared" si="54"/>
        <v>16</v>
      </c>
      <c r="CB69" s="102">
        <v>1</v>
      </c>
      <c r="CC69" s="102">
        <v>0</v>
      </c>
      <c r="CD69" s="102">
        <v>2</v>
      </c>
      <c r="CE69" s="102">
        <v>1</v>
      </c>
      <c r="CF69" s="102">
        <v>0</v>
      </c>
      <c r="CG69" s="102">
        <v>1</v>
      </c>
      <c r="CH69" s="102">
        <v>0</v>
      </c>
      <c r="CI69" s="102">
        <v>1</v>
      </c>
      <c r="CJ69" s="102">
        <v>1</v>
      </c>
      <c r="CK69" s="102">
        <v>0</v>
      </c>
      <c r="CL69" s="102"/>
      <c r="CM69" s="102"/>
      <c r="CN69" s="457">
        <f t="shared" si="55"/>
        <v>7</v>
      </c>
      <c r="CO69" s="532">
        <f t="shared" si="13"/>
        <v>238</v>
      </c>
      <c r="CP69" s="469">
        <f t="shared" si="45"/>
        <v>52</v>
      </c>
      <c r="CQ69" s="535">
        <f t="shared" si="14"/>
        <v>30</v>
      </c>
      <c r="CR69" s="472">
        <f t="shared" si="15"/>
        <v>268</v>
      </c>
      <c r="CS69" s="219">
        <f t="shared" si="56"/>
        <v>269</v>
      </c>
      <c r="CT69" s="149">
        <f t="shared" si="32"/>
        <v>5.9959826915966297E-2</v>
      </c>
      <c r="CU69" s="149">
        <f t="shared" si="17"/>
        <v>7.4949783644957871E-2</v>
      </c>
      <c r="CV69" s="149">
        <f t="shared" si="18"/>
        <v>0.15989287177591013</v>
      </c>
      <c r="CW69" s="149">
        <f t="shared" si="19"/>
        <v>0.13490961056092418</v>
      </c>
      <c r="CX69" s="149">
        <f t="shared" si="20"/>
        <v>0.11991965383193259</v>
      </c>
      <c r="CY69" s="149">
        <f t="shared" si="21"/>
        <v>0.17987948074789889</v>
      </c>
      <c r="CZ69" s="149">
        <f t="shared" si="22"/>
        <v>0.15489621953291294</v>
      </c>
      <c r="DA69" s="149">
        <f t="shared" si="23"/>
        <v>0.15989287177591013</v>
      </c>
      <c r="DB69" s="149">
        <f t="shared" si="24"/>
        <v>0.14989956728991574</v>
      </c>
      <c r="DC69" s="149">
        <f t="shared" si="25"/>
        <v>0.14989956728991574</v>
      </c>
      <c r="DD69" s="149">
        <f t="shared" si="26"/>
        <v>0</v>
      </c>
      <c r="DE69" s="149">
        <f t="shared" si="27"/>
        <v>0</v>
      </c>
      <c r="DF69" s="463">
        <f t="shared" si="58"/>
        <v>1.3440994533662443</v>
      </c>
      <c r="DG69" s="435">
        <v>200.13400000000001</v>
      </c>
      <c r="DH69" s="439" t="str">
        <f t="shared" si="59"/>
        <v>MUY BUENO</v>
      </c>
      <c r="DI69" s="467">
        <v>20.957199999999986</v>
      </c>
      <c r="DJ69" s="424">
        <f t="shared" si="30"/>
        <v>260.17420000000004</v>
      </c>
      <c r="DK69" s="425">
        <f t="shared" si="31"/>
        <v>340.2278</v>
      </c>
      <c r="DL69" s="152">
        <v>115</v>
      </c>
      <c r="DM69" s="155">
        <v>18</v>
      </c>
      <c r="DN69" s="158">
        <v>160</v>
      </c>
      <c r="DO69" s="155">
        <v>33</v>
      </c>
      <c r="DP69" s="158">
        <v>259</v>
      </c>
      <c r="DQ69" s="155">
        <v>64</v>
      </c>
      <c r="DR69" s="158">
        <v>347</v>
      </c>
      <c r="DS69" s="155">
        <v>96</v>
      </c>
      <c r="DT69" s="158">
        <v>421</v>
      </c>
      <c r="DU69" s="155">
        <v>122</v>
      </c>
      <c r="DV69" s="158">
        <v>497</v>
      </c>
      <c r="DW69" s="155">
        <v>157</v>
      </c>
      <c r="DX69" s="158">
        <v>566</v>
      </c>
      <c r="DY69" s="155">
        <v>187</v>
      </c>
      <c r="DZ69" s="158">
        <v>663</v>
      </c>
      <c r="EA69" s="155">
        <v>222</v>
      </c>
      <c r="EB69" s="158">
        <v>727</v>
      </c>
      <c r="EC69" s="155">
        <v>257</v>
      </c>
      <c r="ED69" s="158">
        <v>942</v>
      </c>
      <c r="EE69" s="155">
        <v>288</v>
      </c>
      <c r="EF69" s="158"/>
      <c r="EG69" s="155"/>
      <c r="EH69" s="158"/>
      <c r="EI69" s="166"/>
    </row>
    <row r="70" spans="1:139" ht="120" customHeight="1" x14ac:dyDescent="0.25">
      <c r="A70" s="214">
        <v>61</v>
      </c>
      <c r="B70" s="94" t="s">
        <v>55</v>
      </c>
      <c r="C70" s="94" t="s">
        <v>180</v>
      </c>
      <c r="D70" s="100">
        <f t="shared" si="36"/>
        <v>39</v>
      </c>
      <c r="E70" s="101">
        <v>28</v>
      </c>
      <c r="F70" s="392">
        <v>0</v>
      </c>
      <c r="G70" s="102">
        <v>7</v>
      </c>
      <c r="H70" s="103">
        <v>9</v>
      </c>
      <c r="I70" s="101">
        <v>4</v>
      </c>
      <c r="J70" s="115">
        <f t="shared" si="41"/>
        <v>48</v>
      </c>
      <c r="K70" s="120">
        <v>8</v>
      </c>
      <c r="L70" s="121">
        <v>1</v>
      </c>
      <c r="M70" s="121">
        <v>8</v>
      </c>
      <c r="N70" s="121">
        <v>12</v>
      </c>
      <c r="O70" s="121">
        <v>8</v>
      </c>
      <c r="P70" s="121">
        <v>6</v>
      </c>
      <c r="Q70" s="121">
        <v>9</v>
      </c>
      <c r="R70" s="121">
        <v>13</v>
      </c>
      <c r="S70" s="121">
        <v>16</v>
      </c>
      <c r="T70" s="121">
        <v>8</v>
      </c>
      <c r="U70" s="121"/>
      <c r="V70" s="121"/>
      <c r="W70" s="448">
        <f t="shared" si="50"/>
        <v>89</v>
      </c>
      <c r="X70" s="121">
        <v>3</v>
      </c>
      <c r="Y70" s="121">
        <v>3</v>
      </c>
      <c r="Z70" s="121">
        <v>9</v>
      </c>
      <c r="AA70" s="121">
        <v>8</v>
      </c>
      <c r="AB70" s="121">
        <v>10</v>
      </c>
      <c r="AC70" s="121">
        <v>7</v>
      </c>
      <c r="AD70" s="121">
        <v>4</v>
      </c>
      <c r="AE70" s="121">
        <v>2</v>
      </c>
      <c r="AF70" s="121">
        <v>3</v>
      </c>
      <c r="AG70" s="121">
        <v>2</v>
      </c>
      <c r="AH70" s="121"/>
      <c r="AI70" s="121"/>
      <c r="AJ70" s="442">
        <f t="shared" si="57"/>
        <v>51</v>
      </c>
      <c r="AK70" s="122">
        <f t="shared" si="51"/>
        <v>140</v>
      </c>
      <c r="AL70" s="451">
        <f t="shared" si="42"/>
        <v>121</v>
      </c>
      <c r="AM70" s="132">
        <f t="shared" si="43"/>
        <v>4</v>
      </c>
      <c r="AN70" s="454">
        <f t="shared" si="44"/>
        <v>51</v>
      </c>
      <c r="AO70" s="136">
        <v>5</v>
      </c>
      <c r="AP70" s="137">
        <v>3</v>
      </c>
      <c r="AQ70" s="137">
        <v>4</v>
      </c>
      <c r="AR70" s="137">
        <v>4</v>
      </c>
      <c r="AS70" s="137">
        <v>5</v>
      </c>
      <c r="AT70" s="137">
        <v>6</v>
      </c>
      <c r="AU70" s="137">
        <v>3</v>
      </c>
      <c r="AV70" s="137">
        <v>8</v>
      </c>
      <c r="AW70" s="137">
        <v>5</v>
      </c>
      <c r="AX70" s="137">
        <v>4</v>
      </c>
      <c r="AY70" s="137"/>
      <c r="AZ70" s="137"/>
      <c r="BA70" s="442">
        <f t="shared" si="52"/>
        <v>47</v>
      </c>
      <c r="BB70" s="121">
        <v>0</v>
      </c>
      <c r="BC70" s="121">
        <v>0</v>
      </c>
      <c r="BD70" s="121">
        <v>0</v>
      </c>
      <c r="BE70" s="121">
        <v>0</v>
      </c>
      <c r="BF70" s="121">
        <v>0</v>
      </c>
      <c r="BG70" s="121">
        <v>0</v>
      </c>
      <c r="BH70" s="121">
        <v>0</v>
      </c>
      <c r="BI70" s="121">
        <v>0</v>
      </c>
      <c r="BJ70" s="121">
        <v>0</v>
      </c>
      <c r="BK70" s="121">
        <v>0</v>
      </c>
      <c r="BL70" s="121"/>
      <c r="BM70" s="121"/>
      <c r="BN70" s="445">
        <f t="shared" si="53"/>
        <v>0</v>
      </c>
      <c r="BO70" s="143">
        <v>1</v>
      </c>
      <c r="BP70" s="102">
        <v>0</v>
      </c>
      <c r="BQ70" s="102">
        <v>0</v>
      </c>
      <c r="BR70" s="102">
        <v>0</v>
      </c>
      <c r="BS70" s="102">
        <v>1</v>
      </c>
      <c r="BT70" s="102">
        <v>0</v>
      </c>
      <c r="BU70" s="102">
        <v>0</v>
      </c>
      <c r="BV70" s="102">
        <v>0</v>
      </c>
      <c r="BW70" s="102">
        <v>0</v>
      </c>
      <c r="BX70" s="102">
        <v>2</v>
      </c>
      <c r="BY70" s="102"/>
      <c r="BZ70" s="107"/>
      <c r="CA70" s="460">
        <f>SUM(BO70:BX70)</f>
        <v>4</v>
      </c>
      <c r="CB70" s="102">
        <v>0</v>
      </c>
      <c r="CC70" s="102">
        <v>0</v>
      </c>
      <c r="CD70" s="102">
        <v>3</v>
      </c>
      <c r="CE70" s="102">
        <v>2</v>
      </c>
      <c r="CF70" s="102">
        <v>6</v>
      </c>
      <c r="CG70" s="102">
        <v>2</v>
      </c>
      <c r="CH70" s="102">
        <v>3</v>
      </c>
      <c r="CI70" s="102">
        <v>0</v>
      </c>
      <c r="CJ70" s="102">
        <v>2</v>
      </c>
      <c r="CK70" s="102">
        <v>1</v>
      </c>
      <c r="CL70" s="102"/>
      <c r="CM70" s="102"/>
      <c r="CN70" s="457">
        <f>SUM(CB70:CM70)</f>
        <v>19</v>
      </c>
      <c r="CO70" s="532">
        <f>AL70-BA70-CA70</f>
        <v>70</v>
      </c>
      <c r="CP70" s="469">
        <f t="shared" si="45"/>
        <v>4</v>
      </c>
      <c r="CQ70" s="535">
        <f t="shared" si="14"/>
        <v>32</v>
      </c>
      <c r="CR70" s="472">
        <f t="shared" si="15"/>
        <v>102</v>
      </c>
      <c r="CS70" s="219">
        <f t="shared" si="56"/>
        <v>47</v>
      </c>
      <c r="CT70" s="149">
        <f t="shared" si="32"/>
        <v>0.1099263493459382</v>
      </c>
      <c r="CU70" s="149">
        <f t="shared" si="17"/>
        <v>6.5955809607562921E-2</v>
      </c>
      <c r="CV70" s="149">
        <f t="shared" si="18"/>
        <v>8.7941079476750561E-2</v>
      </c>
      <c r="CW70" s="149">
        <f t="shared" si="19"/>
        <v>8.7941079476750561E-2</v>
      </c>
      <c r="CX70" s="149">
        <f t="shared" si="20"/>
        <v>0.1099263493459382</v>
      </c>
      <c r="CY70" s="149">
        <f t="shared" si="21"/>
        <v>0.13191161921512584</v>
      </c>
      <c r="CZ70" s="149">
        <f t="shared" si="22"/>
        <v>6.5955809607562921E-2</v>
      </c>
      <c r="DA70" s="149">
        <f t="shared" si="23"/>
        <v>0.17588215895350112</v>
      </c>
      <c r="DB70" s="149">
        <f t="shared" si="24"/>
        <v>0.1099263493459382</v>
      </c>
      <c r="DC70" s="149">
        <f t="shared" si="25"/>
        <v>8.7941079476750561E-2</v>
      </c>
      <c r="DD70" s="149">
        <f t="shared" si="26"/>
        <v>0</v>
      </c>
      <c r="DE70" s="149">
        <f t="shared" si="27"/>
        <v>0</v>
      </c>
      <c r="DF70" s="464">
        <f t="shared" si="58"/>
        <v>1.0333076838518191</v>
      </c>
      <c r="DG70" s="435">
        <v>45.485000000000007</v>
      </c>
      <c r="DH70" s="439" t="str">
        <f t="shared" si="59"/>
        <v>MUY BUENO</v>
      </c>
      <c r="DI70" s="467">
        <v>4.7629999999999981</v>
      </c>
      <c r="DJ70" s="424">
        <f t="shared" si="30"/>
        <v>59.130500000000012</v>
      </c>
      <c r="DK70" s="425">
        <f t="shared" si="31"/>
        <v>77.324500000000015</v>
      </c>
      <c r="DL70" s="152">
        <v>20</v>
      </c>
      <c r="DM70" s="155">
        <v>5</v>
      </c>
      <c r="DN70" s="158">
        <v>27</v>
      </c>
      <c r="DO70" s="155">
        <v>8</v>
      </c>
      <c r="DP70" s="158">
        <v>71</v>
      </c>
      <c r="DQ70" s="155">
        <v>13</v>
      </c>
      <c r="DR70" s="158">
        <v>122</v>
      </c>
      <c r="DS70" s="155">
        <v>16</v>
      </c>
      <c r="DT70" s="158">
        <v>166</v>
      </c>
      <c r="DU70" s="155">
        <v>20</v>
      </c>
      <c r="DV70" s="158">
        <v>197</v>
      </c>
      <c r="DW70" s="155">
        <v>27</v>
      </c>
      <c r="DX70" s="158">
        <v>228</v>
      </c>
      <c r="DY70" s="155">
        <v>30</v>
      </c>
      <c r="DZ70" s="158">
        <v>264</v>
      </c>
      <c r="EA70" s="155">
        <v>36</v>
      </c>
      <c r="EB70" s="158">
        <v>302</v>
      </c>
      <c r="EC70" s="155">
        <v>41</v>
      </c>
      <c r="ED70" s="158">
        <v>326</v>
      </c>
      <c r="EE70" s="155">
        <v>45</v>
      </c>
      <c r="EF70" s="158"/>
      <c r="EG70" s="155"/>
      <c r="EH70" s="158"/>
      <c r="EI70" s="166"/>
    </row>
    <row r="71" spans="1:139" ht="120" customHeight="1" x14ac:dyDescent="0.25">
      <c r="A71" s="214">
        <v>62</v>
      </c>
      <c r="B71" s="94" t="s">
        <v>56</v>
      </c>
      <c r="C71" s="94" t="s">
        <v>166</v>
      </c>
      <c r="D71" s="100">
        <f t="shared" si="36"/>
        <v>73</v>
      </c>
      <c r="E71" s="101">
        <v>60</v>
      </c>
      <c r="F71" s="392">
        <v>0</v>
      </c>
      <c r="G71" s="102">
        <v>11</v>
      </c>
      <c r="H71" s="103">
        <v>9</v>
      </c>
      <c r="I71" s="101">
        <v>2</v>
      </c>
      <c r="J71" s="115">
        <f t="shared" si="41"/>
        <v>82</v>
      </c>
      <c r="K71" s="120">
        <v>7</v>
      </c>
      <c r="L71" s="121">
        <v>3</v>
      </c>
      <c r="M71" s="121">
        <v>6</v>
      </c>
      <c r="N71" s="121">
        <v>8</v>
      </c>
      <c r="O71" s="121">
        <v>5</v>
      </c>
      <c r="P71" s="121">
        <v>10</v>
      </c>
      <c r="Q71" s="121">
        <v>10</v>
      </c>
      <c r="R71" s="121">
        <v>12</v>
      </c>
      <c r="S71" s="121">
        <v>14</v>
      </c>
      <c r="T71" s="121">
        <v>9</v>
      </c>
      <c r="U71" s="121"/>
      <c r="V71" s="121"/>
      <c r="W71" s="448">
        <f t="shared" si="50"/>
        <v>84</v>
      </c>
      <c r="X71" s="121">
        <v>0</v>
      </c>
      <c r="Y71" s="121">
        <v>1</v>
      </c>
      <c r="Z71" s="121">
        <v>2</v>
      </c>
      <c r="AA71" s="121">
        <v>2</v>
      </c>
      <c r="AB71" s="121">
        <v>4</v>
      </c>
      <c r="AC71" s="121">
        <v>4</v>
      </c>
      <c r="AD71" s="121">
        <v>2</v>
      </c>
      <c r="AE71" s="121">
        <v>3</v>
      </c>
      <c r="AF71" s="121">
        <v>1</v>
      </c>
      <c r="AG71" s="121">
        <v>2</v>
      </c>
      <c r="AH71" s="121"/>
      <c r="AI71" s="121"/>
      <c r="AJ71" s="442">
        <f t="shared" si="57"/>
        <v>21</v>
      </c>
      <c r="AK71" s="122">
        <f t="shared" si="51"/>
        <v>105</v>
      </c>
      <c r="AL71" s="451">
        <f t="shared" si="42"/>
        <v>146</v>
      </c>
      <c r="AM71" s="132">
        <f t="shared" si="43"/>
        <v>2</v>
      </c>
      <c r="AN71" s="454">
        <f t="shared" si="44"/>
        <v>21</v>
      </c>
      <c r="AO71" s="136">
        <v>2</v>
      </c>
      <c r="AP71" s="137">
        <v>3</v>
      </c>
      <c r="AQ71" s="137">
        <v>4</v>
      </c>
      <c r="AR71" s="137">
        <v>5</v>
      </c>
      <c r="AS71" s="137">
        <v>3</v>
      </c>
      <c r="AT71" s="137">
        <v>5</v>
      </c>
      <c r="AU71" s="137">
        <v>2</v>
      </c>
      <c r="AV71" s="137">
        <v>1</v>
      </c>
      <c r="AW71" s="137">
        <v>1</v>
      </c>
      <c r="AX71" s="137">
        <v>5</v>
      </c>
      <c r="AY71" s="137"/>
      <c r="AZ71" s="137"/>
      <c r="BA71" s="442">
        <f t="shared" si="52"/>
        <v>31</v>
      </c>
      <c r="BB71" s="121">
        <v>0</v>
      </c>
      <c r="BC71" s="121">
        <v>0</v>
      </c>
      <c r="BD71" s="121">
        <v>0</v>
      </c>
      <c r="BE71" s="121">
        <v>0</v>
      </c>
      <c r="BF71" s="121">
        <v>0</v>
      </c>
      <c r="BG71" s="121">
        <v>0</v>
      </c>
      <c r="BH71" s="121">
        <v>0</v>
      </c>
      <c r="BI71" s="121">
        <v>0</v>
      </c>
      <c r="BJ71" s="121">
        <v>0</v>
      </c>
      <c r="BK71" s="121">
        <v>0</v>
      </c>
      <c r="BL71" s="121"/>
      <c r="BM71" s="121"/>
      <c r="BN71" s="445">
        <f t="shared" si="53"/>
        <v>0</v>
      </c>
      <c r="BO71" s="143">
        <v>0</v>
      </c>
      <c r="BP71" s="102">
        <v>1</v>
      </c>
      <c r="BQ71" s="102">
        <v>2</v>
      </c>
      <c r="BR71" s="102">
        <v>0</v>
      </c>
      <c r="BS71" s="102">
        <v>1</v>
      </c>
      <c r="BT71" s="102">
        <v>0</v>
      </c>
      <c r="BU71" s="102">
        <v>3</v>
      </c>
      <c r="BV71" s="102">
        <v>0</v>
      </c>
      <c r="BW71" s="102">
        <v>1</v>
      </c>
      <c r="BX71" s="102">
        <v>1</v>
      </c>
      <c r="BY71" s="102"/>
      <c r="BZ71" s="107"/>
      <c r="CA71" s="460">
        <f t="shared" si="54"/>
        <v>9</v>
      </c>
      <c r="CB71" s="102">
        <v>0</v>
      </c>
      <c r="CC71" s="102">
        <v>0</v>
      </c>
      <c r="CD71" s="102">
        <v>0</v>
      </c>
      <c r="CE71" s="102">
        <v>0</v>
      </c>
      <c r="CF71" s="102">
        <v>0</v>
      </c>
      <c r="CG71" s="102">
        <v>0</v>
      </c>
      <c r="CH71" s="102">
        <v>0</v>
      </c>
      <c r="CI71" s="102">
        <v>1</v>
      </c>
      <c r="CJ71" s="102">
        <v>1</v>
      </c>
      <c r="CK71" s="102">
        <v>0</v>
      </c>
      <c r="CL71" s="102"/>
      <c r="CM71" s="102"/>
      <c r="CN71" s="457">
        <f t="shared" si="55"/>
        <v>2</v>
      </c>
      <c r="CO71" s="532">
        <f>AL71-BA71-CA71</f>
        <v>106</v>
      </c>
      <c r="CP71" s="469">
        <f t="shared" si="45"/>
        <v>2</v>
      </c>
      <c r="CQ71" s="535">
        <f>AN71-BN71-CN71</f>
        <v>19</v>
      </c>
      <c r="CR71" s="472">
        <f t="shared" si="15"/>
        <v>125</v>
      </c>
      <c r="CS71" s="219">
        <f t="shared" si="56"/>
        <v>31</v>
      </c>
      <c r="CT71" s="149">
        <f t="shared" si="32"/>
        <v>4.3970539738375281E-2</v>
      </c>
      <c r="CU71" s="149">
        <f t="shared" si="17"/>
        <v>6.5955809607562921E-2</v>
      </c>
      <c r="CV71" s="149">
        <f t="shared" si="18"/>
        <v>8.7941079476750561E-2</v>
      </c>
      <c r="CW71" s="149">
        <f t="shared" si="19"/>
        <v>0.1099263493459382</v>
      </c>
      <c r="CX71" s="149">
        <f t="shared" si="20"/>
        <v>6.5955809607562921E-2</v>
      </c>
      <c r="CY71" s="149">
        <f t="shared" si="21"/>
        <v>0.1099263493459382</v>
      </c>
      <c r="CZ71" s="149">
        <f t="shared" si="22"/>
        <v>4.3970539738375281E-2</v>
      </c>
      <c r="DA71" s="149">
        <f t="shared" si="23"/>
        <v>2.198526986918764E-2</v>
      </c>
      <c r="DB71" s="149">
        <f t="shared" si="24"/>
        <v>2.198526986918764E-2</v>
      </c>
      <c r="DC71" s="149">
        <f t="shared" si="25"/>
        <v>0.1099263493459382</v>
      </c>
      <c r="DD71" s="149">
        <f t="shared" si="26"/>
        <v>0</v>
      </c>
      <c r="DE71" s="149">
        <f t="shared" si="27"/>
        <v>0</v>
      </c>
      <c r="DF71" s="463">
        <f t="shared" si="58"/>
        <v>0.68154336594481668</v>
      </c>
      <c r="DG71" s="435">
        <v>45.485000000000007</v>
      </c>
      <c r="DH71" s="439" t="str">
        <f t="shared" si="59"/>
        <v>BAJO</v>
      </c>
      <c r="DI71" s="467">
        <v>4.7629999999999981</v>
      </c>
      <c r="DJ71" s="424">
        <f t="shared" si="30"/>
        <v>59.130500000000012</v>
      </c>
      <c r="DK71" s="425">
        <f t="shared" si="31"/>
        <v>77.324500000000015</v>
      </c>
      <c r="DL71" s="152">
        <v>5</v>
      </c>
      <c r="DM71" s="155">
        <v>2</v>
      </c>
      <c r="DN71" s="158">
        <v>10</v>
      </c>
      <c r="DO71" s="155">
        <v>5</v>
      </c>
      <c r="DP71" s="158">
        <v>31</v>
      </c>
      <c r="DQ71" s="155">
        <v>9</v>
      </c>
      <c r="DR71" s="158">
        <v>53</v>
      </c>
      <c r="DS71" s="155">
        <v>14</v>
      </c>
      <c r="DT71" s="158">
        <v>71</v>
      </c>
      <c r="DU71" s="155">
        <v>15</v>
      </c>
      <c r="DV71" s="158">
        <v>86</v>
      </c>
      <c r="DW71" s="155">
        <v>19</v>
      </c>
      <c r="DX71" s="158">
        <v>110</v>
      </c>
      <c r="DY71" s="155">
        <v>21</v>
      </c>
      <c r="DZ71" s="158">
        <v>145</v>
      </c>
      <c r="EA71" s="155">
        <v>23</v>
      </c>
      <c r="EB71" s="158">
        <v>176</v>
      </c>
      <c r="EC71" s="155">
        <v>25</v>
      </c>
      <c r="ED71" s="158">
        <v>204</v>
      </c>
      <c r="EE71" s="155">
        <v>30</v>
      </c>
      <c r="EF71" s="158"/>
      <c r="EG71" s="155"/>
      <c r="EH71" s="158"/>
      <c r="EI71" s="166"/>
    </row>
    <row r="72" spans="1:139" ht="120" customHeight="1" x14ac:dyDescent="0.25">
      <c r="A72" s="214">
        <v>63</v>
      </c>
      <c r="B72" s="94" t="s">
        <v>151</v>
      </c>
      <c r="C72" s="94" t="s">
        <v>181</v>
      </c>
      <c r="D72" s="100">
        <f t="shared" si="36"/>
        <v>309</v>
      </c>
      <c r="E72" s="101">
        <v>199</v>
      </c>
      <c r="F72" s="392">
        <v>4</v>
      </c>
      <c r="G72" s="102">
        <v>38</v>
      </c>
      <c r="H72" s="103">
        <v>26</v>
      </c>
      <c r="I72" s="101">
        <v>68</v>
      </c>
      <c r="J72" s="115">
        <f t="shared" si="41"/>
        <v>335</v>
      </c>
      <c r="K72" s="120">
        <v>80</v>
      </c>
      <c r="L72" s="121">
        <v>44</v>
      </c>
      <c r="M72" s="121">
        <v>45</v>
      </c>
      <c r="N72" s="121">
        <v>42</v>
      </c>
      <c r="O72" s="121">
        <v>44</v>
      </c>
      <c r="P72" s="121">
        <v>48</v>
      </c>
      <c r="Q72" s="121">
        <v>60</v>
      </c>
      <c r="R72" s="121">
        <v>69</v>
      </c>
      <c r="S72" s="121">
        <v>59</v>
      </c>
      <c r="T72" s="121">
        <v>30</v>
      </c>
      <c r="U72" s="121"/>
      <c r="V72" s="121"/>
      <c r="W72" s="448">
        <f t="shared" si="50"/>
        <v>521</v>
      </c>
      <c r="X72" s="121">
        <v>2</v>
      </c>
      <c r="Y72" s="121">
        <v>1</v>
      </c>
      <c r="Z72" s="121">
        <v>1</v>
      </c>
      <c r="AA72" s="121">
        <v>0</v>
      </c>
      <c r="AB72" s="121">
        <v>3</v>
      </c>
      <c r="AC72" s="121">
        <v>3</v>
      </c>
      <c r="AD72" s="121">
        <v>0</v>
      </c>
      <c r="AE72" s="121">
        <v>5</v>
      </c>
      <c r="AF72" s="121">
        <v>12</v>
      </c>
      <c r="AG72" s="121">
        <v>3</v>
      </c>
      <c r="AH72" s="121"/>
      <c r="AI72" s="121"/>
      <c r="AJ72" s="442">
        <f t="shared" si="57"/>
        <v>30</v>
      </c>
      <c r="AK72" s="122">
        <f t="shared" si="51"/>
        <v>551</v>
      </c>
      <c r="AL72" s="451">
        <f t="shared" si="42"/>
        <v>788</v>
      </c>
      <c r="AM72" s="132">
        <f t="shared" si="43"/>
        <v>68</v>
      </c>
      <c r="AN72" s="454">
        <f t="shared" si="44"/>
        <v>34</v>
      </c>
      <c r="AO72" s="136">
        <v>17</v>
      </c>
      <c r="AP72" s="137">
        <v>14</v>
      </c>
      <c r="AQ72" s="137">
        <v>35</v>
      </c>
      <c r="AR72" s="137">
        <v>34</v>
      </c>
      <c r="AS72" s="137">
        <v>31</v>
      </c>
      <c r="AT72" s="137">
        <v>30</v>
      </c>
      <c r="AU72" s="137">
        <v>40</v>
      </c>
      <c r="AV72" s="137">
        <v>33</v>
      </c>
      <c r="AW72" s="137">
        <v>32</v>
      </c>
      <c r="AX72" s="137">
        <v>25</v>
      </c>
      <c r="AY72" s="137"/>
      <c r="AZ72" s="137"/>
      <c r="BA72" s="442">
        <f t="shared" si="52"/>
        <v>291</v>
      </c>
      <c r="BB72" s="121">
        <v>0</v>
      </c>
      <c r="BC72" s="121">
        <v>0</v>
      </c>
      <c r="BD72" s="121">
        <v>0</v>
      </c>
      <c r="BE72" s="121">
        <v>0</v>
      </c>
      <c r="BF72" s="121">
        <v>0</v>
      </c>
      <c r="BG72" s="121">
        <v>0</v>
      </c>
      <c r="BH72" s="121">
        <v>0</v>
      </c>
      <c r="BI72" s="121">
        <v>0</v>
      </c>
      <c r="BJ72" s="121">
        <v>0</v>
      </c>
      <c r="BK72" s="121">
        <v>0</v>
      </c>
      <c r="BL72" s="121"/>
      <c r="BM72" s="121"/>
      <c r="BN72" s="445">
        <f t="shared" si="53"/>
        <v>0</v>
      </c>
      <c r="BO72" s="143">
        <v>7</v>
      </c>
      <c r="BP72" s="102">
        <v>10</v>
      </c>
      <c r="BQ72" s="102">
        <v>4</v>
      </c>
      <c r="BR72" s="102">
        <v>1</v>
      </c>
      <c r="BS72" s="102">
        <v>1</v>
      </c>
      <c r="BT72" s="102">
        <v>4</v>
      </c>
      <c r="BU72" s="102">
        <v>1</v>
      </c>
      <c r="BV72" s="102">
        <v>1</v>
      </c>
      <c r="BW72" s="102">
        <v>1</v>
      </c>
      <c r="BX72" s="102">
        <v>3</v>
      </c>
      <c r="BY72" s="102"/>
      <c r="BZ72" s="107"/>
      <c r="CA72" s="460">
        <f t="shared" si="54"/>
        <v>33</v>
      </c>
      <c r="CB72" s="102">
        <v>3</v>
      </c>
      <c r="CC72" s="102">
        <v>0</v>
      </c>
      <c r="CD72" s="102">
        <v>0</v>
      </c>
      <c r="CE72" s="102">
        <v>0</v>
      </c>
      <c r="CF72" s="102">
        <v>0</v>
      </c>
      <c r="CG72" s="102">
        <v>1</v>
      </c>
      <c r="CH72" s="102">
        <v>0</v>
      </c>
      <c r="CI72" s="102">
        <v>0</v>
      </c>
      <c r="CJ72" s="102">
        <v>3</v>
      </c>
      <c r="CK72" s="102">
        <v>3</v>
      </c>
      <c r="CL72" s="102"/>
      <c r="CM72" s="102"/>
      <c r="CN72" s="457">
        <f t="shared" si="55"/>
        <v>10</v>
      </c>
      <c r="CO72" s="532">
        <f t="shared" si="13"/>
        <v>464</v>
      </c>
      <c r="CP72" s="469">
        <f t="shared" si="45"/>
        <v>68</v>
      </c>
      <c r="CQ72" s="535">
        <f t="shared" si="14"/>
        <v>24</v>
      </c>
      <c r="CR72" s="472">
        <f t="shared" si="15"/>
        <v>488</v>
      </c>
      <c r="CS72" s="219">
        <f t="shared" si="56"/>
        <v>291</v>
      </c>
      <c r="CT72" s="149">
        <f t="shared" si="32"/>
        <v>8.4943088130952249E-2</v>
      </c>
      <c r="CU72" s="149">
        <f t="shared" si="17"/>
        <v>6.9953131401960675E-2</v>
      </c>
      <c r="CV72" s="149">
        <f t="shared" si="18"/>
        <v>0.17488282850490169</v>
      </c>
      <c r="CW72" s="149">
        <f t="shared" si="19"/>
        <v>0.1698861762619045</v>
      </c>
      <c r="CX72" s="149">
        <f t="shared" si="20"/>
        <v>0.15489621953291294</v>
      </c>
      <c r="CY72" s="149">
        <f t="shared" si="21"/>
        <v>0.14989956728991574</v>
      </c>
      <c r="CZ72" s="149">
        <f t="shared" si="22"/>
        <v>0.19986608971988767</v>
      </c>
      <c r="DA72" s="149">
        <f t="shared" si="23"/>
        <v>0.16488952401890733</v>
      </c>
      <c r="DB72" s="149">
        <f t="shared" si="24"/>
        <v>0.15989287177591013</v>
      </c>
      <c r="DC72" s="149">
        <f>AX72/DG72</f>
        <v>0.12491630607492979</v>
      </c>
      <c r="DD72" s="149">
        <f t="shared" si="26"/>
        <v>0</v>
      </c>
      <c r="DE72" s="149">
        <f t="shared" si="27"/>
        <v>0</v>
      </c>
      <c r="DF72" s="463">
        <f>SUM(CT72:DE72)</f>
        <v>1.4540258027121826</v>
      </c>
      <c r="DG72" s="435">
        <v>200.13400000000001</v>
      </c>
      <c r="DH72" s="439" t="str">
        <f t="shared" si="59"/>
        <v>MUY BUENO</v>
      </c>
      <c r="DI72" s="467">
        <v>20.957199999999986</v>
      </c>
      <c r="DJ72" s="424">
        <f t="shared" si="30"/>
        <v>260.17420000000004</v>
      </c>
      <c r="DK72" s="425">
        <f t="shared" si="31"/>
        <v>340.2278</v>
      </c>
      <c r="DL72" s="152">
        <v>45</v>
      </c>
      <c r="DM72" s="155">
        <v>24</v>
      </c>
      <c r="DN72" s="158">
        <v>186</v>
      </c>
      <c r="DO72" s="155">
        <v>49</v>
      </c>
      <c r="DP72" s="158">
        <v>282</v>
      </c>
      <c r="DQ72" s="155">
        <v>85</v>
      </c>
      <c r="DR72" s="158">
        <v>384</v>
      </c>
      <c r="DS72" s="155">
        <v>119</v>
      </c>
      <c r="DT72" s="158">
        <v>505</v>
      </c>
      <c r="DU72" s="155">
        <v>138</v>
      </c>
      <c r="DV72" s="158">
        <v>627</v>
      </c>
      <c r="DW72" s="155">
        <v>169</v>
      </c>
      <c r="DX72" s="158">
        <v>761</v>
      </c>
      <c r="DY72" s="155">
        <v>210</v>
      </c>
      <c r="DZ72" s="158">
        <v>904</v>
      </c>
      <c r="EA72" s="155">
        <v>244</v>
      </c>
      <c r="EB72" s="158">
        <v>1112</v>
      </c>
      <c r="EC72" s="155">
        <v>276</v>
      </c>
      <c r="ED72" s="158">
        <v>1204</v>
      </c>
      <c r="EE72" s="155">
        <v>301</v>
      </c>
      <c r="EF72" s="158"/>
      <c r="EG72" s="155"/>
      <c r="EH72" s="158"/>
      <c r="EI72" s="166"/>
    </row>
    <row r="73" spans="1:139" ht="120" customHeight="1" x14ac:dyDescent="0.25">
      <c r="A73" s="214">
        <v>64</v>
      </c>
      <c r="B73" s="94" t="s">
        <v>152</v>
      </c>
      <c r="C73" s="94" t="s">
        <v>182</v>
      </c>
      <c r="D73" s="100">
        <f t="shared" si="36"/>
        <v>208</v>
      </c>
      <c r="E73" s="101">
        <v>107</v>
      </c>
      <c r="F73" s="392">
        <v>2</v>
      </c>
      <c r="G73" s="102">
        <v>35</v>
      </c>
      <c r="H73" s="103">
        <v>19</v>
      </c>
      <c r="I73" s="101">
        <v>64</v>
      </c>
      <c r="J73" s="115">
        <f t="shared" si="41"/>
        <v>227</v>
      </c>
      <c r="K73" s="120">
        <v>42</v>
      </c>
      <c r="L73" s="121">
        <v>24</v>
      </c>
      <c r="M73" s="121">
        <v>37</v>
      </c>
      <c r="N73" s="121">
        <v>36</v>
      </c>
      <c r="O73" s="121">
        <v>33</v>
      </c>
      <c r="P73" s="121">
        <v>39</v>
      </c>
      <c r="Q73" s="121">
        <v>36</v>
      </c>
      <c r="R73" s="121">
        <v>50</v>
      </c>
      <c r="S73" s="121">
        <v>32</v>
      </c>
      <c r="T73" s="121">
        <v>29</v>
      </c>
      <c r="U73" s="121"/>
      <c r="V73" s="121"/>
      <c r="W73" s="448">
        <f t="shared" si="50"/>
        <v>358</v>
      </c>
      <c r="X73" s="121">
        <v>1</v>
      </c>
      <c r="Y73" s="121">
        <v>1</v>
      </c>
      <c r="Z73" s="121">
        <v>2</v>
      </c>
      <c r="AA73" s="121">
        <v>0</v>
      </c>
      <c r="AB73" s="121">
        <v>3</v>
      </c>
      <c r="AC73" s="121">
        <v>3</v>
      </c>
      <c r="AD73" s="121">
        <v>0</v>
      </c>
      <c r="AE73" s="121">
        <v>5</v>
      </c>
      <c r="AF73" s="121">
        <v>7</v>
      </c>
      <c r="AG73" s="121">
        <v>2</v>
      </c>
      <c r="AH73" s="121"/>
      <c r="AI73" s="121"/>
      <c r="AJ73" s="442">
        <f t="shared" ref="AJ73:AJ105" si="60">SUM(X73:AI73)</f>
        <v>24</v>
      </c>
      <c r="AK73" s="122">
        <f t="shared" si="51"/>
        <v>382</v>
      </c>
      <c r="AL73" s="451">
        <f t="shared" si="42"/>
        <v>529</v>
      </c>
      <c r="AM73" s="132">
        <f t="shared" si="43"/>
        <v>64</v>
      </c>
      <c r="AN73" s="454">
        <f t="shared" si="44"/>
        <v>26</v>
      </c>
      <c r="AO73" s="136">
        <v>28</v>
      </c>
      <c r="AP73" s="137">
        <v>17</v>
      </c>
      <c r="AQ73" s="137">
        <v>33</v>
      </c>
      <c r="AR73" s="137">
        <v>27</v>
      </c>
      <c r="AS73" s="137">
        <v>28</v>
      </c>
      <c r="AT73" s="137">
        <v>28</v>
      </c>
      <c r="AU73" s="137">
        <v>17</v>
      </c>
      <c r="AV73" s="137">
        <v>25</v>
      </c>
      <c r="AW73" s="137">
        <v>19</v>
      </c>
      <c r="AX73" s="137">
        <v>26</v>
      </c>
      <c r="AY73" s="137"/>
      <c r="AZ73" s="137"/>
      <c r="BA73" s="442">
        <f t="shared" si="52"/>
        <v>248</v>
      </c>
      <c r="BB73" s="121">
        <v>0</v>
      </c>
      <c r="BC73" s="121">
        <v>0</v>
      </c>
      <c r="BD73" s="121">
        <v>0</v>
      </c>
      <c r="BE73" s="121">
        <v>0</v>
      </c>
      <c r="BF73" s="121">
        <v>0</v>
      </c>
      <c r="BG73" s="121">
        <v>0</v>
      </c>
      <c r="BH73" s="121">
        <v>0</v>
      </c>
      <c r="BI73" s="121">
        <v>0</v>
      </c>
      <c r="BJ73" s="121">
        <v>0</v>
      </c>
      <c r="BK73" s="121">
        <v>0</v>
      </c>
      <c r="BL73" s="121"/>
      <c r="BM73" s="121"/>
      <c r="BN73" s="445">
        <f t="shared" si="53"/>
        <v>0</v>
      </c>
      <c r="BO73" s="143">
        <v>6</v>
      </c>
      <c r="BP73" s="102">
        <v>6</v>
      </c>
      <c r="BQ73" s="102">
        <v>3</v>
      </c>
      <c r="BR73" s="102">
        <v>3</v>
      </c>
      <c r="BS73" s="102">
        <v>2</v>
      </c>
      <c r="BT73" s="102">
        <v>2</v>
      </c>
      <c r="BU73" s="102">
        <v>0</v>
      </c>
      <c r="BV73" s="102">
        <v>0</v>
      </c>
      <c r="BW73" s="102">
        <v>1</v>
      </c>
      <c r="BX73" s="102">
        <v>3</v>
      </c>
      <c r="BY73" s="102"/>
      <c r="BZ73" s="107"/>
      <c r="CA73" s="460">
        <f t="shared" si="54"/>
        <v>26</v>
      </c>
      <c r="CB73" s="102">
        <v>1</v>
      </c>
      <c r="CC73" s="102">
        <v>0</v>
      </c>
      <c r="CD73" s="102">
        <v>0</v>
      </c>
      <c r="CE73" s="102">
        <v>0</v>
      </c>
      <c r="CF73" s="102">
        <v>0</v>
      </c>
      <c r="CG73" s="102">
        <v>1</v>
      </c>
      <c r="CH73" s="102">
        <v>1</v>
      </c>
      <c r="CI73" s="102">
        <v>1</v>
      </c>
      <c r="CJ73" s="102">
        <v>3</v>
      </c>
      <c r="CK73" s="102">
        <v>2</v>
      </c>
      <c r="CL73" s="102"/>
      <c r="CM73" s="102"/>
      <c r="CN73" s="457">
        <f t="shared" si="55"/>
        <v>9</v>
      </c>
      <c r="CO73" s="532">
        <f t="shared" si="13"/>
        <v>255</v>
      </c>
      <c r="CP73" s="469">
        <f t="shared" si="45"/>
        <v>64</v>
      </c>
      <c r="CQ73" s="535">
        <f t="shared" si="14"/>
        <v>17</v>
      </c>
      <c r="CR73" s="472">
        <f t="shared" si="15"/>
        <v>272</v>
      </c>
      <c r="CS73" s="219">
        <f t="shared" si="56"/>
        <v>248</v>
      </c>
      <c r="CT73" s="149">
        <f t="shared" si="32"/>
        <v>0.13990626280392135</v>
      </c>
      <c r="CU73" s="149">
        <f t="shared" si="17"/>
        <v>8.4943088130952249E-2</v>
      </c>
      <c r="CV73" s="149">
        <f t="shared" si="18"/>
        <v>0.16488952401890733</v>
      </c>
      <c r="CW73" s="149">
        <f t="shared" si="19"/>
        <v>0.13490961056092418</v>
      </c>
      <c r="CX73" s="149">
        <f t="shared" si="20"/>
        <v>0.13990626280392135</v>
      </c>
      <c r="CY73" s="149">
        <f t="shared" si="21"/>
        <v>0.13990626280392135</v>
      </c>
      <c r="CZ73" s="149">
        <f t="shared" si="22"/>
        <v>8.4943088130952249E-2</v>
      </c>
      <c r="DA73" s="149">
        <f t="shared" si="23"/>
        <v>0.12491630607492979</v>
      </c>
      <c r="DB73" s="149">
        <f t="shared" si="24"/>
        <v>9.4936392616946641E-2</v>
      </c>
      <c r="DC73" s="149">
        <f t="shared" si="25"/>
        <v>0.12991295831792699</v>
      </c>
      <c r="DD73" s="149">
        <f t="shared" si="26"/>
        <v>0</v>
      </c>
      <c r="DE73" s="149">
        <f t="shared" si="27"/>
        <v>0</v>
      </c>
      <c r="DF73" s="463">
        <f t="shared" si="58"/>
        <v>1.2391697562633037</v>
      </c>
      <c r="DG73" s="435">
        <v>200.13400000000001</v>
      </c>
      <c r="DH73" s="439" t="str">
        <f t="shared" si="59"/>
        <v>MUY BUENO</v>
      </c>
      <c r="DI73" s="467">
        <v>20.957199999999986</v>
      </c>
      <c r="DJ73" s="424">
        <f t="shared" si="30"/>
        <v>260.17420000000004</v>
      </c>
      <c r="DK73" s="425">
        <f t="shared" si="31"/>
        <v>340.2278</v>
      </c>
      <c r="DL73" s="152">
        <v>43</v>
      </c>
      <c r="DM73" s="155">
        <v>27</v>
      </c>
      <c r="DN73" s="158">
        <v>76</v>
      </c>
      <c r="DO73" s="155">
        <v>38</v>
      </c>
      <c r="DP73" s="158">
        <v>139</v>
      </c>
      <c r="DQ73" s="155">
        <v>66</v>
      </c>
      <c r="DR73" s="158">
        <v>203</v>
      </c>
      <c r="DS73" s="155">
        <v>87</v>
      </c>
      <c r="DT73" s="158">
        <v>526</v>
      </c>
      <c r="DU73" s="155">
        <v>136</v>
      </c>
      <c r="DV73" s="158">
        <v>636</v>
      </c>
      <c r="DW73" s="155">
        <v>164</v>
      </c>
      <c r="DX73" s="158">
        <v>770</v>
      </c>
      <c r="DY73" s="155">
        <v>181</v>
      </c>
      <c r="DZ73" s="158">
        <v>931</v>
      </c>
      <c r="EA73" s="155">
        <v>206</v>
      </c>
      <c r="EB73" s="158">
        <v>1139</v>
      </c>
      <c r="EC73" s="155">
        <v>224</v>
      </c>
      <c r="ED73" s="158">
        <v>1223</v>
      </c>
      <c r="EE73" s="155">
        <v>250</v>
      </c>
      <c r="EF73" s="158"/>
      <c r="EG73" s="155"/>
      <c r="EH73" s="158"/>
      <c r="EI73" s="166"/>
    </row>
    <row r="74" spans="1:139" ht="120" customHeight="1" x14ac:dyDescent="0.25">
      <c r="A74" s="214">
        <v>65</v>
      </c>
      <c r="B74" s="94" t="s">
        <v>153</v>
      </c>
      <c r="C74" s="94" t="s">
        <v>183</v>
      </c>
      <c r="D74" s="100">
        <f t="shared" si="36"/>
        <v>181</v>
      </c>
      <c r="E74" s="101">
        <v>104</v>
      </c>
      <c r="F74" s="392">
        <v>3</v>
      </c>
      <c r="G74" s="102">
        <v>30</v>
      </c>
      <c r="H74" s="103">
        <v>19</v>
      </c>
      <c r="I74" s="101">
        <v>44</v>
      </c>
      <c r="J74" s="115">
        <f t="shared" ref="J74:J77" si="61">SUM(E74:I74)</f>
        <v>200</v>
      </c>
      <c r="K74" s="120">
        <v>32</v>
      </c>
      <c r="L74" s="121">
        <v>23</v>
      </c>
      <c r="M74" s="121">
        <v>30</v>
      </c>
      <c r="N74" s="121">
        <v>31</v>
      </c>
      <c r="O74" s="121">
        <v>31</v>
      </c>
      <c r="P74" s="121">
        <v>41</v>
      </c>
      <c r="Q74" s="121">
        <v>26</v>
      </c>
      <c r="R74" s="121">
        <v>34</v>
      </c>
      <c r="S74" s="121">
        <v>43</v>
      </c>
      <c r="T74" s="121">
        <v>28</v>
      </c>
      <c r="U74" s="121"/>
      <c r="V74" s="121"/>
      <c r="W74" s="448">
        <f t="shared" si="50"/>
        <v>319</v>
      </c>
      <c r="X74" s="121">
        <v>0</v>
      </c>
      <c r="Y74" s="121">
        <v>1</v>
      </c>
      <c r="Z74" s="121">
        <v>1</v>
      </c>
      <c r="AA74" s="121">
        <v>0</v>
      </c>
      <c r="AB74" s="121">
        <v>3</v>
      </c>
      <c r="AC74" s="121">
        <v>3</v>
      </c>
      <c r="AD74" s="121">
        <v>0</v>
      </c>
      <c r="AE74" s="121">
        <v>4</v>
      </c>
      <c r="AF74" s="121">
        <v>7</v>
      </c>
      <c r="AG74" s="121">
        <v>2</v>
      </c>
      <c r="AH74" s="121"/>
      <c r="AI74" s="121"/>
      <c r="AJ74" s="442">
        <f t="shared" si="60"/>
        <v>21</v>
      </c>
      <c r="AK74" s="122">
        <f t="shared" si="51"/>
        <v>340</v>
      </c>
      <c r="AL74" s="451">
        <f t="shared" ref="AL74:AL105" si="62">E74+I74+W74</f>
        <v>467</v>
      </c>
      <c r="AM74" s="132">
        <f t="shared" ref="AM74:AM105" si="63">I74</f>
        <v>44</v>
      </c>
      <c r="AN74" s="454">
        <f t="shared" ref="AN74:AN105" si="64">F74+AJ74</f>
        <v>24</v>
      </c>
      <c r="AO74" s="136">
        <v>19</v>
      </c>
      <c r="AP74" s="137">
        <v>9</v>
      </c>
      <c r="AQ74" s="137">
        <v>20</v>
      </c>
      <c r="AR74" s="137">
        <v>14</v>
      </c>
      <c r="AS74" s="137">
        <v>30</v>
      </c>
      <c r="AT74" s="137">
        <v>20</v>
      </c>
      <c r="AU74" s="137">
        <v>33</v>
      </c>
      <c r="AV74" s="137">
        <v>23</v>
      </c>
      <c r="AW74" s="137">
        <v>27</v>
      </c>
      <c r="AX74" s="137">
        <v>28</v>
      </c>
      <c r="AY74" s="137"/>
      <c r="AZ74" s="137"/>
      <c r="BA74" s="442">
        <f t="shared" si="52"/>
        <v>223</v>
      </c>
      <c r="BB74" s="121">
        <v>0</v>
      </c>
      <c r="BC74" s="121">
        <v>0</v>
      </c>
      <c r="BD74" s="121">
        <v>0</v>
      </c>
      <c r="BE74" s="121">
        <v>0</v>
      </c>
      <c r="BF74" s="121">
        <v>0</v>
      </c>
      <c r="BG74" s="121">
        <v>0</v>
      </c>
      <c r="BH74" s="121">
        <v>0</v>
      </c>
      <c r="BI74" s="121">
        <v>0</v>
      </c>
      <c r="BJ74" s="121">
        <v>0</v>
      </c>
      <c r="BK74" s="121">
        <v>0</v>
      </c>
      <c r="BL74" s="121"/>
      <c r="BM74" s="121"/>
      <c r="BN74" s="445">
        <f t="shared" si="53"/>
        <v>0</v>
      </c>
      <c r="BO74" s="143">
        <v>5</v>
      </c>
      <c r="BP74" s="102">
        <v>7</v>
      </c>
      <c r="BQ74" s="102">
        <v>3</v>
      </c>
      <c r="BR74" s="102">
        <v>2</v>
      </c>
      <c r="BS74" s="102">
        <v>2</v>
      </c>
      <c r="BT74" s="102">
        <v>1</v>
      </c>
      <c r="BU74" s="102">
        <v>1</v>
      </c>
      <c r="BV74" s="102">
        <v>0</v>
      </c>
      <c r="BW74" s="102">
        <v>0</v>
      </c>
      <c r="BX74" s="102">
        <v>3</v>
      </c>
      <c r="BY74" s="102"/>
      <c r="BZ74" s="107"/>
      <c r="CA74" s="460">
        <f t="shared" si="54"/>
        <v>24</v>
      </c>
      <c r="CB74" s="102">
        <v>2</v>
      </c>
      <c r="CC74" s="102">
        <v>0</v>
      </c>
      <c r="CD74" s="102">
        <v>0</v>
      </c>
      <c r="CE74" s="102">
        <v>0</v>
      </c>
      <c r="CF74" s="102">
        <v>0</v>
      </c>
      <c r="CG74" s="102">
        <v>1</v>
      </c>
      <c r="CH74" s="102">
        <v>0</v>
      </c>
      <c r="CI74" s="102">
        <v>0</v>
      </c>
      <c r="CJ74" s="102">
        <v>3</v>
      </c>
      <c r="CK74" s="102">
        <v>2</v>
      </c>
      <c r="CL74" s="102"/>
      <c r="CM74" s="102"/>
      <c r="CN74" s="457">
        <f t="shared" si="55"/>
        <v>8</v>
      </c>
      <c r="CO74" s="532">
        <f>AL74-BA74-CA74</f>
        <v>220</v>
      </c>
      <c r="CP74" s="469">
        <f t="shared" ref="CP74:CP105" si="65">I74</f>
        <v>44</v>
      </c>
      <c r="CQ74" s="535">
        <f t="shared" si="14"/>
        <v>16</v>
      </c>
      <c r="CR74" s="472">
        <f t="shared" ref="CR74:CR105" si="66">SUM(CO74:CQ74)-CP74</f>
        <v>236</v>
      </c>
      <c r="CS74" s="219">
        <f t="shared" si="56"/>
        <v>223</v>
      </c>
      <c r="CT74" s="149">
        <f t="shared" si="32"/>
        <v>9.4936392616946641E-2</v>
      </c>
      <c r="CU74" s="149">
        <f t="shared" si="17"/>
        <v>4.4969870186974722E-2</v>
      </c>
      <c r="CV74" s="149">
        <f t="shared" si="18"/>
        <v>9.9933044859943837E-2</v>
      </c>
      <c r="CW74" s="149">
        <f t="shared" si="19"/>
        <v>6.9953131401960675E-2</v>
      </c>
      <c r="CX74" s="149">
        <f t="shared" si="20"/>
        <v>0.14989956728991574</v>
      </c>
      <c r="CY74" s="149">
        <f t="shared" si="21"/>
        <v>9.9933044859943837E-2</v>
      </c>
      <c r="CZ74" s="149">
        <f t="shared" si="22"/>
        <v>0.16488952401890733</v>
      </c>
      <c r="DA74" s="149">
        <f t="shared" si="23"/>
        <v>0.11492300158893541</v>
      </c>
      <c r="DB74" s="149">
        <f t="shared" si="24"/>
        <v>0.13490961056092418</v>
      </c>
      <c r="DC74" s="149">
        <f t="shared" si="25"/>
        <v>0.13990626280392135</v>
      </c>
      <c r="DD74" s="149">
        <f t="shared" si="26"/>
        <v>0</v>
      </c>
      <c r="DE74" s="149">
        <f t="shared" si="27"/>
        <v>0</v>
      </c>
      <c r="DF74" s="463">
        <f t="shared" ref="DF74:DF105" si="67">SUM(CT74:DE74)</f>
        <v>1.1142534501883736</v>
      </c>
      <c r="DG74" s="435">
        <v>200.13400000000001</v>
      </c>
      <c r="DH74" s="439" t="str">
        <f t="shared" si="59"/>
        <v>MUY BUENO</v>
      </c>
      <c r="DI74" s="467">
        <v>20.957199999999986</v>
      </c>
      <c r="DJ74" s="424">
        <f t="shared" si="30"/>
        <v>260.17420000000004</v>
      </c>
      <c r="DK74" s="425">
        <f t="shared" si="31"/>
        <v>340.2278</v>
      </c>
      <c r="DL74" s="152">
        <v>34</v>
      </c>
      <c r="DM74" s="155">
        <v>17</v>
      </c>
      <c r="DN74" s="158">
        <v>77</v>
      </c>
      <c r="DO74" s="155">
        <v>20</v>
      </c>
      <c r="DP74" s="158">
        <v>136</v>
      </c>
      <c r="DQ74" s="155">
        <v>38</v>
      </c>
      <c r="DR74" s="158">
        <v>192</v>
      </c>
      <c r="DS74" s="155">
        <v>48</v>
      </c>
      <c r="DT74" s="158">
        <v>513</v>
      </c>
      <c r="DU74" s="155">
        <v>95</v>
      </c>
      <c r="DV74" s="158">
        <v>626</v>
      </c>
      <c r="DW74" s="155">
        <v>116</v>
      </c>
      <c r="DX74" s="158">
        <v>758</v>
      </c>
      <c r="DY74" s="155">
        <v>149</v>
      </c>
      <c r="DZ74" s="158">
        <v>906</v>
      </c>
      <c r="EA74" s="155">
        <v>172</v>
      </c>
      <c r="EB74" s="158">
        <v>1090</v>
      </c>
      <c r="EC74" s="155">
        <v>201</v>
      </c>
      <c r="ED74" s="158">
        <v>1188</v>
      </c>
      <c r="EE74" s="155">
        <v>231</v>
      </c>
      <c r="EF74" s="158"/>
      <c r="EG74" s="155"/>
      <c r="EH74" s="158"/>
      <c r="EI74" s="166"/>
    </row>
    <row r="75" spans="1:139" ht="120" customHeight="1" x14ac:dyDescent="0.25">
      <c r="A75" s="214">
        <v>66</v>
      </c>
      <c r="B75" s="94" t="s">
        <v>57</v>
      </c>
      <c r="C75" s="94" t="s">
        <v>184</v>
      </c>
      <c r="D75" s="100">
        <f t="shared" si="36"/>
        <v>304</v>
      </c>
      <c r="E75" s="101">
        <v>42</v>
      </c>
      <c r="F75" s="392">
        <v>152</v>
      </c>
      <c r="G75" s="102">
        <v>46</v>
      </c>
      <c r="H75" s="103">
        <v>72</v>
      </c>
      <c r="I75" s="101">
        <v>64</v>
      </c>
      <c r="J75" s="115">
        <f t="shared" si="61"/>
        <v>376</v>
      </c>
      <c r="K75" s="120">
        <v>28</v>
      </c>
      <c r="L75" s="121">
        <v>14</v>
      </c>
      <c r="M75" s="121">
        <v>40</v>
      </c>
      <c r="N75" s="121">
        <v>41</v>
      </c>
      <c r="O75" s="121">
        <v>29</v>
      </c>
      <c r="P75" s="121">
        <v>30</v>
      </c>
      <c r="Q75" s="121">
        <v>39</v>
      </c>
      <c r="R75" s="121">
        <v>39</v>
      </c>
      <c r="S75" s="121">
        <v>19</v>
      </c>
      <c r="T75" s="121">
        <v>31</v>
      </c>
      <c r="U75" s="121"/>
      <c r="V75" s="121"/>
      <c r="W75" s="448">
        <f t="shared" si="50"/>
        <v>310</v>
      </c>
      <c r="X75" s="121">
        <v>2</v>
      </c>
      <c r="Y75" s="121">
        <v>11</v>
      </c>
      <c r="Z75" s="121">
        <v>2</v>
      </c>
      <c r="AA75" s="121">
        <v>2</v>
      </c>
      <c r="AB75" s="121">
        <v>8</v>
      </c>
      <c r="AC75" s="121">
        <v>7</v>
      </c>
      <c r="AD75" s="121">
        <v>11</v>
      </c>
      <c r="AE75" s="121">
        <v>3</v>
      </c>
      <c r="AF75" s="121">
        <v>7</v>
      </c>
      <c r="AG75" s="121">
        <v>2</v>
      </c>
      <c r="AH75" s="121"/>
      <c r="AI75" s="121"/>
      <c r="AJ75" s="442">
        <f>SUM(X75:AI75)</f>
        <v>55</v>
      </c>
      <c r="AK75" s="122">
        <f t="shared" si="51"/>
        <v>365</v>
      </c>
      <c r="AL75" s="451">
        <f t="shared" si="62"/>
        <v>416</v>
      </c>
      <c r="AM75" s="132">
        <f t="shared" si="63"/>
        <v>64</v>
      </c>
      <c r="AN75" s="454">
        <f t="shared" si="64"/>
        <v>207</v>
      </c>
      <c r="AO75" s="136">
        <v>13</v>
      </c>
      <c r="AP75" s="137">
        <v>11</v>
      </c>
      <c r="AQ75" s="137">
        <v>21</v>
      </c>
      <c r="AR75" s="137">
        <v>19</v>
      </c>
      <c r="AS75" s="137">
        <v>25</v>
      </c>
      <c r="AT75" s="137">
        <v>18</v>
      </c>
      <c r="AU75" s="137">
        <v>17</v>
      </c>
      <c r="AV75" s="137">
        <v>24</v>
      </c>
      <c r="AW75" s="137">
        <v>16</v>
      </c>
      <c r="AX75" s="137">
        <v>12</v>
      </c>
      <c r="AY75" s="137"/>
      <c r="AZ75" s="137"/>
      <c r="BA75" s="442">
        <f t="shared" si="52"/>
        <v>176</v>
      </c>
      <c r="BB75" s="121">
        <v>1</v>
      </c>
      <c r="BC75" s="121">
        <v>19</v>
      </c>
      <c r="BD75" s="121">
        <v>1</v>
      </c>
      <c r="BE75" s="121">
        <v>5</v>
      </c>
      <c r="BF75" s="121">
        <v>8</v>
      </c>
      <c r="BG75" s="121">
        <v>31</v>
      </c>
      <c r="BH75" s="121">
        <v>18</v>
      </c>
      <c r="BI75" s="121">
        <v>2</v>
      </c>
      <c r="BJ75" s="121">
        <v>9</v>
      </c>
      <c r="BK75" s="121">
        <v>3</v>
      </c>
      <c r="BL75" s="121"/>
      <c r="BM75" s="121"/>
      <c r="BN75" s="445">
        <f t="shared" si="53"/>
        <v>97</v>
      </c>
      <c r="BO75" s="143">
        <v>0</v>
      </c>
      <c r="BP75" s="102">
        <v>0</v>
      </c>
      <c r="BQ75" s="102">
        <v>2</v>
      </c>
      <c r="BR75" s="102">
        <v>1</v>
      </c>
      <c r="BS75" s="102">
        <v>3</v>
      </c>
      <c r="BT75" s="102">
        <v>6</v>
      </c>
      <c r="BU75" s="102">
        <v>1</v>
      </c>
      <c r="BV75" s="102">
        <v>8</v>
      </c>
      <c r="BW75" s="102">
        <v>4</v>
      </c>
      <c r="BX75" s="102">
        <v>2</v>
      </c>
      <c r="BY75" s="102"/>
      <c r="BZ75" s="107"/>
      <c r="CA75" s="460">
        <f t="shared" si="54"/>
        <v>27</v>
      </c>
      <c r="CB75" s="105">
        <v>0</v>
      </c>
      <c r="CC75" s="105">
        <v>0</v>
      </c>
      <c r="CD75" s="105">
        <v>0</v>
      </c>
      <c r="CE75" s="105">
        <v>0</v>
      </c>
      <c r="CF75" s="105">
        <v>0</v>
      </c>
      <c r="CG75" s="105">
        <v>1</v>
      </c>
      <c r="CH75" s="105">
        <v>0</v>
      </c>
      <c r="CI75" s="105">
        <v>0</v>
      </c>
      <c r="CJ75" s="105">
        <v>0</v>
      </c>
      <c r="CK75" s="105">
        <v>0</v>
      </c>
      <c r="CL75" s="105"/>
      <c r="CM75" s="105"/>
      <c r="CN75" s="457">
        <f t="shared" si="55"/>
        <v>1</v>
      </c>
      <c r="CO75" s="532">
        <f t="shared" ref="CO75:CO105" si="68">AL75-BA75-CA75</f>
        <v>213</v>
      </c>
      <c r="CP75" s="469">
        <f t="shared" si="65"/>
        <v>64</v>
      </c>
      <c r="CQ75" s="535">
        <f>AN75-BN75-CN75</f>
        <v>109</v>
      </c>
      <c r="CR75" s="472">
        <f t="shared" si="66"/>
        <v>322</v>
      </c>
      <c r="CS75" s="219">
        <f t="shared" si="56"/>
        <v>176</v>
      </c>
      <c r="CT75" s="149">
        <f t="shared" si="32"/>
        <v>6.4956479158963493E-2</v>
      </c>
      <c r="CU75" s="149">
        <f t="shared" si="17"/>
        <v>5.4963174672969108E-2</v>
      </c>
      <c r="CV75" s="149">
        <f t="shared" si="18"/>
        <v>0.10492969710294102</v>
      </c>
      <c r="CW75" s="149">
        <f t="shared" si="19"/>
        <v>9.4936392616946641E-2</v>
      </c>
      <c r="CX75" s="149">
        <f t="shared" si="20"/>
        <v>0.12491630607492979</v>
      </c>
      <c r="CY75" s="149">
        <f t="shared" si="21"/>
        <v>8.9939740373949445E-2</v>
      </c>
      <c r="CZ75" s="149">
        <f t="shared" si="22"/>
        <v>8.4943088130952249E-2</v>
      </c>
      <c r="DA75" s="149">
        <f t="shared" si="23"/>
        <v>0.11991965383193259</v>
      </c>
      <c r="DB75" s="149">
        <f t="shared" si="24"/>
        <v>7.9946435887955067E-2</v>
      </c>
      <c r="DC75" s="149">
        <f t="shared" si="25"/>
        <v>5.9959826915966297E-2</v>
      </c>
      <c r="DD75" s="149">
        <f t="shared" si="26"/>
        <v>0</v>
      </c>
      <c r="DE75" s="149">
        <f t="shared" si="27"/>
        <v>0</v>
      </c>
      <c r="DF75" s="463">
        <f t="shared" si="67"/>
        <v>0.87941079476750561</v>
      </c>
      <c r="DG75" s="435">
        <v>200.13400000000001</v>
      </c>
      <c r="DH75" s="439" t="str">
        <f t="shared" si="59"/>
        <v>BAJO</v>
      </c>
      <c r="DI75" s="467">
        <v>20.957199999999986</v>
      </c>
      <c r="DJ75" s="424">
        <f t="shared" si="30"/>
        <v>260.17420000000004</v>
      </c>
      <c r="DK75" s="425">
        <f t="shared" si="31"/>
        <v>340.2278</v>
      </c>
      <c r="DL75" s="152">
        <v>64</v>
      </c>
      <c r="DM75" s="155">
        <v>12</v>
      </c>
      <c r="DN75" s="158">
        <v>80</v>
      </c>
      <c r="DO75" s="155">
        <v>25</v>
      </c>
      <c r="DP75" s="158">
        <v>130</v>
      </c>
      <c r="DQ75" s="155">
        <v>50</v>
      </c>
      <c r="DR75" s="158">
        <v>173</v>
      </c>
      <c r="DS75" s="155">
        <v>68</v>
      </c>
      <c r="DT75" s="158">
        <v>216</v>
      </c>
      <c r="DU75" s="155">
        <v>91</v>
      </c>
      <c r="DV75" s="158">
        <v>250</v>
      </c>
      <c r="DW75" s="155">
        <v>110</v>
      </c>
      <c r="DX75" s="158">
        <v>298</v>
      </c>
      <c r="DY75" s="155">
        <v>127</v>
      </c>
      <c r="DZ75" s="158">
        <v>349</v>
      </c>
      <c r="EA75" s="155">
        <v>154</v>
      </c>
      <c r="EB75" s="158">
        <v>387</v>
      </c>
      <c r="EC75" s="155">
        <v>173</v>
      </c>
      <c r="ED75" s="158">
        <v>444</v>
      </c>
      <c r="EE75" s="155">
        <v>189</v>
      </c>
      <c r="EF75" s="158"/>
      <c r="EG75" s="155"/>
      <c r="EH75" s="158"/>
      <c r="EI75" s="166"/>
    </row>
    <row r="76" spans="1:139" ht="120" customHeight="1" x14ac:dyDescent="0.25">
      <c r="A76" s="214">
        <v>67</v>
      </c>
      <c r="B76" s="94" t="s">
        <v>245</v>
      </c>
      <c r="C76" s="94" t="s">
        <v>185</v>
      </c>
      <c r="D76" s="100">
        <f t="shared" si="36"/>
        <v>254</v>
      </c>
      <c r="E76" s="104">
        <v>53</v>
      </c>
      <c r="F76" s="393">
        <v>96</v>
      </c>
      <c r="G76" s="105">
        <v>4</v>
      </c>
      <c r="H76" s="105">
        <v>26</v>
      </c>
      <c r="I76" s="104">
        <v>101</v>
      </c>
      <c r="J76" s="115">
        <f t="shared" si="61"/>
        <v>280</v>
      </c>
      <c r="K76" s="123">
        <v>12</v>
      </c>
      <c r="L76" s="124">
        <v>12</v>
      </c>
      <c r="M76" s="124">
        <v>35</v>
      </c>
      <c r="N76" s="124">
        <v>38</v>
      </c>
      <c r="O76" s="124">
        <v>19</v>
      </c>
      <c r="P76" s="124">
        <v>31</v>
      </c>
      <c r="Q76" s="124">
        <v>28</v>
      </c>
      <c r="R76" s="124">
        <v>34</v>
      </c>
      <c r="S76" s="124">
        <v>23</v>
      </c>
      <c r="T76" s="124">
        <v>16</v>
      </c>
      <c r="U76" s="124"/>
      <c r="V76" s="124"/>
      <c r="W76" s="448">
        <f t="shared" si="50"/>
        <v>248</v>
      </c>
      <c r="X76" s="121">
        <v>1</v>
      </c>
      <c r="Y76" s="124">
        <v>0</v>
      </c>
      <c r="Z76" s="124">
        <v>8</v>
      </c>
      <c r="AA76" s="124">
        <v>1</v>
      </c>
      <c r="AB76" s="124">
        <v>1</v>
      </c>
      <c r="AC76" s="124">
        <v>0</v>
      </c>
      <c r="AD76" s="124">
        <v>6</v>
      </c>
      <c r="AE76" s="124">
        <v>3</v>
      </c>
      <c r="AF76" s="124">
        <v>11</v>
      </c>
      <c r="AG76" s="124">
        <v>2</v>
      </c>
      <c r="AH76" s="124"/>
      <c r="AI76" s="124"/>
      <c r="AJ76" s="442">
        <f t="shared" si="60"/>
        <v>33</v>
      </c>
      <c r="AK76" s="122">
        <f t="shared" si="51"/>
        <v>281</v>
      </c>
      <c r="AL76" s="451">
        <f t="shared" si="62"/>
        <v>402</v>
      </c>
      <c r="AM76" s="132">
        <f t="shared" si="63"/>
        <v>101</v>
      </c>
      <c r="AN76" s="454">
        <f t="shared" si="64"/>
        <v>129</v>
      </c>
      <c r="AO76" s="136">
        <v>11</v>
      </c>
      <c r="AP76" s="137">
        <v>7</v>
      </c>
      <c r="AQ76" s="137">
        <v>18</v>
      </c>
      <c r="AR76" s="137">
        <v>22</v>
      </c>
      <c r="AS76" s="137">
        <v>22</v>
      </c>
      <c r="AT76" s="137">
        <v>19</v>
      </c>
      <c r="AU76" s="137">
        <v>25</v>
      </c>
      <c r="AV76" s="137">
        <v>21</v>
      </c>
      <c r="AW76" s="137">
        <v>13</v>
      </c>
      <c r="AX76" s="137">
        <v>18</v>
      </c>
      <c r="AY76" s="137"/>
      <c r="AZ76" s="137"/>
      <c r="BA76" s="442">
        <f t="shared" si="52"/>
        <v>176</v>
      </c>
      <c r="BB76" s="124">
        <v>1</v>
      </c>
      <c r="BC76" s="124">
        <v>0</v>
      </c>
      <c r="BD76" s="124">
        <v>1</v>
      </c>
      <c r="BE76" s="124">
        <v>0</v>
      </c>
      <c r="BF76" s="124">
        <v>0</v>
      </c>
      <c r="BG76" s="124">
        <v>0</v>
      </c>
      <c r="BH76" s="124">
        <v>0</v>
      </c>
      <c r="BI76" s="124">
        <v>0</v>
      </c>
      <c r="BJ76" s="124">
        <v>0</v>
      </c>
      <c r="BK76" s="124">
        <v>0</v>
      </c>
      <c r="BL76" s="124"/>
      <c r="BM76" s="124"/>
      <c r="BN76" s="445">
        <f t="shared" si="53"/>
        <v>2</v>
      </c>
      <c r="BO76" s="144">
        <v>0</v>
      </c>
      <c r="BP76" s="105">
        <v>0</v>
      </c>
      <c r="BQ76" s="105">
        <v>0</v>
      </c>
      <c r="BR76" s="105">
        <v>0</v>
      </c>
      <c r="BS76" s="105">
        <v>0</v>
      </c>
      <c r="BT76" s="105">
        <v>2</v>
      </c>
      <c r="BU76" s="105">
        <v>1</v>
      </c>
      <c r="BV76" s="105">
        <v>3</v>
      </c>
      <c r="BW76" s="105">
        <v>0</v>
      </c>
      <c r="BX76" s="105">
        <v>1</v>
      </c>
      <c r="BY76" s="105"/>
      <c r="BZ76" s="145"/>
      <c r="CA76" s="460">
        <f t="shared" si="54"/>
        <v>7</v>
      </c>
      <c r="CB76" s="105">
        <v>1</v>
      </c>
      <c r="CC76" s="105">
        <v>0</v>
      </c>
      <c r="CD76" s="105">
        <v>0</v>
      </c>
      <c r="CE76" s="105">
        <v>0</v>
      </c>
      <c r="CF76" s="105">
        <v>0</v>
      </c>
      <c r="CG76" s="105">
        <v>0</v>
      </c>
      <c r="CH76" s="105">
        <v>0</v>
      </c>
      <c r="CI76" s="105">
        <v>0</v>
      </c>
      <c r="CJ76" s="105">
        <v>0</v>
      </c>
      <c r="CK76" s="105">
        <v>0</v>
      </c>
      <c r="CL76" s="105"/>
      <c r="CM76" s="105"/>
      <c r="CN76" s="457">
        <f t="shared" si="55"/>
        <v>1</v>
      </c>
      <c r="CO76" s="532">
        <f t="shared" si="68"/>
        <v>219</v>
      </c>
      <c r="CP76" s="469">
        <f t="shared" si="65"/>
        <v>101</v>
      </c>
      <c r="CQ76" s="535">
        <f t="shared" ref="CQ76:CQ105" si="69">AN76-BN76-CN76</f>
        <v>126</v>
      </c>
      <c r="CR76" s="472">
        <f t="shared" si="66"/>
        <v>345</v>
      </c>
      <c r="CS76" s="219">
        <f t="shared" si="56"/>
        <v>176</v>
      </c>
      <c r="CT76" s="149">
        <f t="shared" si="32"/>
        <v>5.4963174672969108E-2</v>
      </c>
      <c r="CU76" s="149">
        <f t="shared" si="17"/>
        <v>3.4976565700980337E-2</v>
      </c>
      <c r="CV76" s="149">
        <f t="shared" si="18"/>
        <v>8.9939740373949445E-2</v>
      </c>
      <c r="CW76" s="149">
        <f t="shared" si="19"/>
        <v>0.10992634934593822</v>
      </c>
      <c r="CX76" s="149">
        <f t="shared" si="20"/>
        <v>0.10992634934593822</v>
      </c>
      <c r="CY76" s="149">
        <f t="shared" si="21"/>
        <v>9.4936392616946641E-2</v>
      </c>
      <c r="CZ76" s="149">
        <f t="shared" si="22"/>
        <v>0.12491630607492979</v>
      </c>
      <c r="DA76" s="149">
        <f t="shared" si="23"/>
        <v>0.10492969710294102</v>
      </c>
      <c r="DB76" s="149">
        <f t="shared" si="24"/>
        <v>6.4956479158963493E-2</v>
      </c>
      <c r="DC76" s="149">
        <f t="shared" si="25"/>
        <v>8.9939740373949445E-2</v>
      </c>
      <c r="DD76" s="149">
        <f t="shared" si="26"/>
        <v>0</v>
      </c>
      <c r="DE76" s="149">
        <f t="shared" si="27"/>
        <v>0</v>
      </c>
      <c r="DF76" s="463">
        <f t="shared" si="67"/>
        <v>0.87941079476750572</v>
      </c>
      <c r="DG76" s="435">
        <v>200.13400000000001</v>
      </c>
      <c r="DH76" s="439" t="str">
        <f t="shared" si="59"/>
        <v>BAJO</v>
      </c>
      <c r="DI76" s="467">
        <v>20.957199999999986</v>
      </c>
      <c r="DJ76" s="424">
        <f t="shared" si="30"/>
        <v>260.17420000000004</v>
      </c>
      <c r="DK76" s="425">
        <f t="shared" si="31"/>
        <v>340.2278</v>
      </c>
      <c r="DL76" s="152">
        <v>24</v>
      </c>
      <c r="DM76" s="155">
        <v>11</v>
      </c>
      <c r="DN76" s="158">
        <v>40</v>
      </c>
      <c r="DO76" s="155">
        <v>21</v>
      </c>
      <c r="DP76" s="158">
        <v>88</v>
      </c>
      <c r="DQ76" s="155">
        <v>39</v>
      </c>
      <c r="DR76" s="158">
        <v>149</v>
      </c>
      <c r="DS76" s="155">
        <v>59</v>
      </c>
      <c r="DT76" s="158">
        <v>190</v>
      </c>
      <c r="DU76" s="155">
        <v>83</v>
      </c>
      <c r="DV76" s="158">
        <v>241</v>
      </c>
      <c r="DW76" s="155">
        <v>102</v>
      </c>
      <c r="DX76" s="158">
        <v>297</v>
      </c>
      <c r="DY76" s="155">
        <v>127</v>
      </c>
      <c r="DZ76" s="158">
        <v>357</v>
      </c>
      <c r="EA76" s="155">
        <v>148</v>
      </c>
      <c r="EB76" s="158">
        <v>409</v>
      </c>
      <c r="EC76" s="155">
        <v>161</v>
      </c>
      <c r="ED76" s="158">
        <v>443</v>
      </c>
      <c r="EE76" s="155">
        <v>178</v>
      </c>
      <c r="EF76" s="158"/>
      <c r="EG76" s="155"/>
      <c r="EH76" s="158"/>
      <c r="EI76" s="166"/>
    </row>
    <row r="77" spans="1:139" ht="120" customHeight="1" x14ac:dyDescent="0.25">
      <c r="A77" s="214">
        <v>68</v>
      </c>
      <c r="B77" s="94" t="s">
        <v>58</v>
      </c>
      <c r="C77" s="94" t="s">
        <v>186</v>
      </c>
      <c r="D77" s="100">
        <f t="shared" si="36"/>
        <v>802</v>
      </c>
      <c r="E77" s="101">
        <v>283</v>
      </c>
      <c r="F77" s="392">
        <v>187</v>
      </c>
      <c r="G77" s="102">
        <v>69</v>
      </c>
      <c r="H77" s="103">
        <v>64</v>
      </c>
      <c r="I77" s="101">
        <v>263</v>
      </c>
      <c r="J77" s="115">
        <f t="shared" si="61"/>
        <v>866</v>
      </c>
      <c r="K77" s="120">
        <v>28</v>
      </c>
      <c r="L77" s="121">
        <v>14</v>
      </c>
      <c r="M77" s="121">
        <v>65</v>
      </c>
      <c r="N77" s="121">
        <v>57</v>
      </c>
      <c r="O77" s="121">
        <v>125</v>
      </c>
      <c r="P77" s="121">
        <v>38</v>
      </c>
      <c r="Q77" s="121">
        <v>58</v>
      </c>
      <c r="R77" s="121">
        <v>47</v>
      </c>
      <c r="S77" s="121">
        <v>57</v>
      </c>
      <c r="T77" s="121">
        <v>40</v>
      </c>
      <c r="U77" s="121"/>
      <c r="V77" s="121"/>
      <c r="W77" s="448">
        <f t="shared" si="50"/>
        <v>529</v>
      </c>
      <c r="X77" s="121">
        <v>0</v>
      </c>
      <c r="Y77" s="121">
        <v>1</v>
      </c>
      <c r="Z77" s="121">
        <v>1</v>
      </c>
      <c r="AA77" s="121">
        <v>2</v>
      </c>
      <c r="AB77" s="121">
        <v>62</v>
      </c>
      <c r="AC77" s="121">
        <v>15</v>
      </c>
      <c r="AD77" s="121">
        <v>10</v>
      </c>
      <c r="AE77" s="121">
        <v>14</v>
      </c>
      <c r="AF77" s="121">
        <v>27</v>
      </c>
      <c r="AG77" s="121">
        <v>24</v>
      </c>
      <c r="AH77" s="121"/>
      <c r="AI77" s="121"/>
      <c r="AJ77" s="442">
        <f t="shared" si="60"/>
        <v>156</v>
      </c>
      <c r="AK77" s="122">
        <f t="shared" si="51"/>
        <v>685</v>
      </c>
      <c r="AL77" s="451">
        <f t="shared" si="62"/>
        <v>1075</v>
      </c>
      <c r="AM77" s="132">
        <f t="shared" si="63"/>
        <v>263</v>
      </c>
      <c r="AN77" s="454">
        <f t="shared" si="64"/>
        <v>343</v>
      </c>
      <c r="AO77" s="136">
        <v>7</v>
      </c>
      <c r="AP77" s="137">
        <v>1</v>
      </c>
      <c r="AQ77" s="137">
        <v>30</v>
      </c>
      <c r="AR77" s="137">
        <v>62</v>
      </c>
      <c r="AS77" s="137">
        <v>157</v>
      </c>
      <c r="AT77" s="137">
        <v>21</v>
      </c>
      <c r="AU77" s="137">
        <v>31</v>
      </c>
      <c r="AV77" s="137">
        <v>86</v>
      </c>
      <c r="AW77" s="137">
        <v>58</v>
      </c>
      <c r="AX77" s="137">
        <v>45</v>
      </c>
      <c r="AY77" s="137"/>
      <c r="AZ77" s="137"/>
      <c r="BA77" s="442">
        <f t="shared" si="52"/>
        <v>498</v>
      </c>
      <c r="BB77" s="121">
        <v>0</v>
      </c>
      <c r="BC77" s="121">
        <v>0</v>
      </c>
      <c r="BD77" s="121">
        <v>0</v>
      </c>
      <c r="BE77" s="121">
        <v>0</v>
      </c>
      <c r="BF77" s="121">
        <v>2</v>
      </c>
      <c r="BG77" s="121">
        <v>0</v>
      </c>
      <c r="BH77" s="121">
        <v>0</v>
      </c>
      <c r="BI77" s="121">
        <v>0</v>
      </c>
      <c r="BJ77" s="121">
        <v>1</v>
      </c>
      <c r="BK77" s="121">
        <v>0</v>
      </c>
      <c r="BL77" s="121"/>
      <c r="BM77" s="121"/>
      <c r="BN77" s="445">
        <f t="shared" si="53"/>
        <v>3</v>
      </c>
      <c r="BO77" s="143">
        <v>3</v>
      </c>
      <c r="BP77" s="102">
        <v>8</v>
      </c>
      <c r="BQ77" s="102">
        <v>4</v>
      </c>
      <c r="BR77" s="107">
        <v>2</v>
      </c>
      <c r="BS77" s="107">
        <v>4</v>
      </c>
      <c r="BT77" s="107">
        <v>4</v>
      </c>
      <c r="BU77" s="107">
        <v>1</v>
      </c>
      <c r="BV77" s="107">
        <v>7</v>
      </c>
      <c r="BW77" s="107">
        <v>115</v>
      </c>
      <c r="BX77" s="107">
        <v>5</v>
      </c>
      <c r="BY77" s="107"/>
      <c r="BZ77" s="107"/>
      <c r="CA77" s="460">
        <f t="shared" si="54"/>
        <v>153</v>
      </c>
      <c r="CB77" s="105">
        <v>15</v>
      </c>
      <c r="CC77" s="105">
        <v>0</v>
      </c>
      <c r="CD77" s="105">
        <v>0</v>
      </c>
      <c r="CE77" s="105">
        <v>0</v>
      </c>
      <c r="CF77" s="105">
        <v>2</v>
      </c>
      <c r="CG77" s="105">
        <v>29</v>
      </c>
      <c r="CH77" s="105">
        <v>9</v>
      </c>
      <c r="CI77" s="105">
        <v>3</v>
      </c>
      <c r="CJ77" s="105">
        <v>5</v>
      </c>
      <c r="CK77" s="105">
        <v>3</v>
      </c>
      <c r="CL77" s="105"/>
      <c r="CM77" s="105"/>
      <c r="CN77" s="457">
        <f t="shared" si="55"/>
        <v>66</v>
      </c>
      <c r="CO77" s="532">
        <f>AL77-BA77-CA77</f>
        <v>424</v>
      </c>
      <c r="CP77" s="469">
        <f t="shared" si="65"/>
        <v>263</v>
      </c>
      <c r="CQ77" s="535">
        <f t="shared" si="69"/>
        <v>274</v>
      </c>
      <c r="CR77" s="472">
        <f>SUM(CO77:CQ77)-CP77</f>
        <v>698</v>
      </c>
      <c r="CS77" s="219">
        <f t="shared" si="56"/>
        <v>498</v>
      </c>
      <c r="CT77" s="149">
        <f t="shared" si="32"/>
        <v>3.4976565700980337E-2</v>
      </c>
      <c r="CU77" s="149">
        <f t="shared" si="17"/>
        <v>4.9966522429971917E-3</v>
      </c>
      <c r="CV77" s="149">
        <f t="shared" si="18"/>
        <v>0.14989956728991574</v>
      </c>
      <c r="CW77" s="149">
        <f t="shared" si="19"/>
        <v>0.30979243906582588</v>
      </c>
      <c r="CX77" s="149">
        <f t="shared" si="20"/>
        <v>0.78447440215055908</v>
      </c>
      <c r="CY77" s="149">
        <f t="shared" si="21"/>
        <v>0.10492969710294102</v>
      </c>
      <c r="CZ77" s="149">
        <f t="shared" si="22"/>
        <v>0.15489621953291294</v>
      </c>
      <c r="DA77" s="149">
        <f t="shared" si="23"/>
        <v>0.42971209289775847</v>
      </c>
      <c r="DB77" s="149">
        <f t="shared" si="24"/>
        <v>0.28980583009383709</v>
      </c>
      <c r="DC77" s="149">
        <f t="shared" si="25"/>
        <v>0.22484935093487363</v>
      </c>
      <c r="DD77" s="149">
        <f t="shared" si="26"/>
        <v>0</v>
      </c>
      <c r="DE77" s="149">
        <f t="shared" si="27"/>
        <v>0</v>
      </c>
      <c r="DF77" s="463">
        <f t="shared" si="67"/>
        <v>2.4883328170126009</v>
      </c>
      <c r="DG77" s="435">
        <v>200.13400000000001</v>
      </c>
      <c r="DH77" s="439" t="str">
        <f t="shared" si="59"/>
        <v>MUY BUENO</v>
      </c>
      <c r="DI77" s="467">
        <v>20.957199999999986</v>
      </c>
      <c r="DJ77" s="424">
        <f t="shared" si="30"/>
        <v>260.17420000000004</v>
      </c>
      <c r="DK77" s="425">
        <f t="shared" si="31"/>
        <v>340.2278</v>
      </c>
      <c r="DL77" s="152">
        <v>33</v>
      </c>
      <c r="DM77" s="155">
        <v>8</v>
      </c>
      <c r="DN77" s="158">
        <v>59</v>
      </c>
      <c r="DO77" s="155">
        <v>9</v>
      </c>
      <c r="DP77" s="158">
        <v>133</v>
      </c>
      <c r="DQ77" s="155">
        <v>37</v>
      </c>
      <c r="DR77" s="158">
        <v>215</v>
      </c>
      <c r="DS77" s="155">
        <v>103</v>
      </c>
      <c r="DT77" s="158">
        <v>311</v>
      </c>
      <c r="DU77" s="155">
        <v>263</v>
      </c>
      <c r="DV77" s="158">
        <v>368</v>
      </c>
      <c r="DW77" s="155">
        <v>284</v>
      </c>
      <c r="DX77" s="158">
        <v>477</v>
      </c>
      <c r="DY77" s="155">
        <v>317</v>
      </c>
      <c r="DZ77" s="158">
        <v>536</v>
      </c>
      <c r="EA77" s="155">
        <v>402</v>
      </c>
      <c r="EB77" s="158">
        <v>616</v>
      </c>
      <c r="EC77" s="155">
        <v>461</v>
      </c>
      <c r="ED77" s="158">
        <v>661</v>
      </c>
      <c r="EE77" s="155">
        <v>506</v>
      </c>
      <c r="EF77" s="158"/>
      <c r="EG77" s="155"/>
      <c r="EH77" s="158"/>
      <c r="EI77" s="166"/>
    </row>
    <row r="78" spans="1:139" ht="120" customHeight="1" x14ac:dyDescent="0.25">
      <c r="A78" s="214">
        <v>69</v>
      </c>
      <c r="B78" s="94" t="s">
        <v>256</v>
      </c>
      <c r="C78" s="94" t="s">
        <v>255</v>
      </c>
      <c r="D78" s="100">
        <v>0</v>
      </c>
      <c r="E78" s="101">
        <v>0</v>
      </c>
      <c r="F78" s="392">
        <v>0</v>
      </c>
      <c r="G78" s="102">
        <v>0</v>
      </c>
      <c r="H78" s="103">
        <v>0</v>
      </c>
      <c r="I78" s="101">
        <v>0</v>
      </c>
      <c r="J78" s="115">
        <v>0</v>
      </c>
      <c r="K78" s="120"/>
      <c r="L78" s="121"/>
      <c r="M78" s="121"/>
      <c r="N78" s="121"/>
      <c r="O78" s="121"/>
      <c r="P78" s="121"/>
      <c r="Q78" s="121"/>
      <c r="R78" s="121"/>
      <c r="S78" s="121">
        <v>42</v>
      </c>
      <c r="T78" s="121">
        <v>9</v>
      </c>
      <c r="U78" s="121"/>
      <c r="V78" s="121"/>
      <c r="W78" s="448">
        <f t="shared" si="50"/>
        <v>51</v>
      </c>
      <c r="X78" s="121"/>
      <c r="Y78" s="121"/>
      <c r="Z78" s="121"/>
      <c r="AA78" s="121"/>
      <c r="AB78" s="121"/>
      <c r="AC78" s="121"/>
      <c r="AD78" s="121"/>
      <c r="AE78" s="121"/>
      <c r="AF78" s="121">
        <v>0</v>
      </c>
      <c r="AG78" s="121">
        <v>2</v>
      </c>
      <c r="AH78" s="121"/>
      <c r="AI78" s="121"/>
      <c r="AJ78" s="442">
        <f t="shared" si="60"/>
        <v>2</v>
      </c>
      <c r="AK78" s="122">
        <f t="shared" si="51"/>
        <v>53</v>
      </c>
      <c r="AL78" s="451">
        <f t="shared" si="62"/>
        <v>51</v>
      </c>
      <c r="AM78" s="132">
        <f t="shared" si="63"/>
        <v>0</v>
      </c>
      <c r="AN78" s="454">
        <f t="shared" si="64"/>
        <v>2</v>
      </c>
      <c r="AO78" s="136"/>
      <c r="AP78" s="137"/>
      <c r="AQ78" s="137"/>
      <c r="AR78" s="137"/>
      <c r="AS78" s="137"/>
      <c r="AT78" s="137"/>
      <c r="AU78" s="137"/>
      <c r="AV78" s="137"/>
      <c r="AW78" s="137">
        <v>1</v>
      </c>
      <c r="AX78" s="137">
        <v>4</v>
      </c>
      <c r="AY78" s="137"/>
      <c r="AZ78" s="137"/>
      <c r="BA78" s="442">
        <f t="shared" si="52"/>
        <v>5</v>
      </c>
      <c r="BB78" s="121"/>
      <c r="BC78" s="121"/>
      <c r="BD78" s="121"/>
      <c r="BE78" s="121"/>
      <c r="BF78" s="121"/>
      <c r="BG78" s="121"/>
      <c r="BH78" s="121"/>
      <c r="BI78" s="121"/>
      <c r="BJ78" s="121">
        <v>0</v>
      </c>
      <c r="BK78" s="121">
        <v>0</v>
      </c>
      <c r="BL78" s="121"/>
      <c r="BM78" s="121"/>
      <c r="BN78" s="445">
        <f t="shared" si="53"/>
        <v>0</v>
      </c>
      <c r="BO78" s="143"/>
      <c r="BP78" s="102"/>
      <c r="BQ78" s="102"/>
      <c r="BR78" s="107"/>
      <c r="BS78" s="107"/>
      <c r="BT78" s="107"/>
      <c r="BU78" s="107"/>
      <c r="BV78" s="107"/>
      <c r="BW78" s="107">
        <v>1</v>
      </c>
      <c r="BX78" s="107">
        <v>2</v>
      </c>
      <c r="BY78" s="107"/>
      <c r="BZ78" s="107"/>
      <c r="CA78" s="460">
        <f t="shared" si="54"/>
        <v>3</v>
      </c>
      <c r="CB78" s="105"/>
      <c r="CC78" s="105"/>
      <c r="CD78" s="105"/>
      <c r="CE78" s="105"/>
      <c r="CF78" s="105"/>
      <c r="CG78" s="105"/>
      <c r="CH78" s="105"/>
      <c r="CI78" s="105"/>
      <c r="CJ78" s="105">
        <v>0</v>
      </c>
      <c r="CK78" s="105">
        <v>0</v>
      </c>
      <c r="CL78" s="105"/>
      <c r="CM78" s="105"/>
      <c r="CN78" s="457">
        <f t="shared" si="55"/>
        <v>0</v>
      </c>
      <c r="CO78" s="532">
        <f>AL78-BA78-CA78</f>
        <v>43</v>
      </c>
      <c r="CP78" s="469">
        <f t="shared" si="65"/>
        <v>0</v>
      </c>
      <c r="CQ78" s="535">
        <f>AN78-BN78-CN78</f>
        <v>2</v>
      </c>
      <c r="CR78" s="472">
        <f>SUM(CO78:CQ78)-CP78</f>
        <v>45</v>
      </c>
      <c r="CS78" s="219">
        <f t="shared" si="56"/>
        <v>5</v>
      </c>
      <c r="CT78" s="149"/>
      <c r="CU78" s="149"/>
      <c r="CV78" s="149"/>
      <c r="CW78" s="149"/>
      <c r="CX78" s="149"/>
      <c r="CY78" s="149"/>
      <c r="CZ78" s="149"/>
      <c r="DA78" s="149"/>
      <c r="DB78" s="149">
        <f t="shared" si="24"/>
        <v>4.9966522429971917E-3</v>
      </c>
      <c r="DC78" s="149">
        <f t="shared" si="25"/>
        <v>1.9986608971988767E-2</v>
      </c>
      <c r="DD78" s="149"/>
      <c r="DE78" s="149"/>
      <c r="DF78" s="463">
        <f t="shared" si="67"/>
        <v>2.4983261214985959E-2</v>
      </c>
      <c r="DG78" s="435">
        <v>200.13400000000001</v>
      </c>
      <c r="DH78" s="439" t="str">
        <f t="shared" si="59"/>
        <v>BAJO</v>
      </c>
      <c r="DI78" s="467"/>
      <c r="DJ78" s="424">
        <f>DG78*1.3</f>
        <v>260.17420000000004</v>
      </c>
      <c r="DK78" s="425">
        <f>DG78*1.7</f>
        <v>340.2278</v>
      </c>
      <c r="DL78" s="152"/>
      <c r="DM78" s="155"/>
      <c r="DN78" s="158"/>
      <c r="DO78" s="155"/>
      <c r="DP78" s="158"/>
      <c r="DQ78" s="155"/>
      <c r="DR78" s="158"/>
      <c r="DS78" s="155"/>
      <c r="DT78" s="158"/>
      <c r="DU78" s="155"/>
      <c r="DV78" s="158"/>
      <c r="DW78" s="155"/>
      <c r="DX78" s="158"/>
      <c r="DY78" s="155"/>
      <c r="DZ78" s="158"/>
      <c r="EA78" s="155"/>
      <c r="EB78" s="158">
        <v>73</v>
      </c>
      <c r="EC78" s="155">
        <v>1</v>
      </c>
      <c r="ED78" s="158">
        <v>88</v>
      </c>
      <c r="EE78" s="155">
        <v>5</v>
      </c>
      <c r="EF78" s="158"/>
      <c r="EG78" s="155"/>
      <c r="EH78" s="158"/>
      <c r="EI78" s="166"/>
    </row>
    <row r="79" spans="1:139" ht="120" customHeight="1" x14ac:dyDescent="0.25">
      <c r="A79" s="214">
        <v>70</v>
      </c>
      <c r="B79" s="94" t="s">
        <v>257</v>
      </c>
      <c r="C79" s="94" t="s">
        <v>259</v>
      </c>
      <c r="D79" s="100">
        <v>0</v>
      </c>
      <c r="E79" s="101">
        <v>0</v>
      </c>
      <c r="F79" s="392">
        <v>0</v>
      </c>
      <c r="G79" s="102">
        <v>0</v>
      </c>
      <c r="H79" s="103">
        <v>0</v>
      </c>
      <c r="I79" s="101">
        <v>0</v>
      </c>
      <c r="J79" s="115">
        <v>0</v>
      </c>
      <c r="K79" s="120"/>
      <c r="L79" s="121"/>
      <c r="M79" s="121"/>
      <c r="N79" s="121"/>
      <c r="O79" s="121"/>
      <c r="P79" s="121"/>
      <c r="Q79" s="121"/>
      <c r="R79" s="121"/>
      <c r="S79" s="121">
        <v>44</v>
      </c>
      <c r="T79" s="121">
        <v>3</v>
      </c>
      <c r="U79" s="121"/>
      <c r="V79" s="121"/>
      <c r="W79" s="448">
        <f t="shared" si="50"/>
        <v>47</v>
      </c>
      <c r="X79" s="121"/>
      <c r="Y79" s="121"/>
      <c r="Z79" s="121"/>
      <c r="AA79" s="121"/>
      <c r="AB79" s="121"/>
      <c r="AC79" s="121"/>
      <c r="AD79" s="121"/>
      <c r="AE79" s="121"/>
      <c r="AF79" s="121">
        <v>0</v>
      </c>
      <c r="AG79" s="121">
        <v>3</v>
      </c>
      <c r="AH79" s="121"/>
      <c r="AI79" s="121"/>
      <c r="AJ79" s="442">
        <f t="shared" si="60"/>
        <v>3</v>
      </c>
      <c r="AK79" s="122">
        <f t="shared" si="51"/>
        <v>50</v>
      </c>
      <c r="AL79" s="451">
        <f t="shared" si="62"/>
        <v>47</v>
      </c>
      <c r="AM79" s="132">
        <f t="shared" si="63"/>
        <v>0</v>
      </c>
      <c r="AN79" s="454">
        <f t="shared" si="64"/>
        <v>3</v>
      </c>
      <c r="AO79" s="136"/>
      <c r="AP79" s="137"/>
      <c r="AQ79" s="137"/>
      <c r="AR79" s="137"/>
      <c r="AS79" s="137"/>
      <c r="AT79" s="137"/>
      <c r="AU79" s="137"/>
      <c r="AV79" s="137"/>
      <c r="AW79" s="137">
        <v>2</v>
      </c>
      <c r="AX79" s="137">
        <v>5</v>
      </c>
      <c r="AY79" s="137"/>
      <c r="AZ79" s="137"/>
      <c r="BA79" s="442">
        <f t="shared" si="52"/>
        <v>7</v>
      </c>
      <c r="BB79" s="121"/>
      <c r="BC79" s="121"/>
      <c r="BD79" s="121"/>
      <c r="BE79" s="121"/>
      <c r="BF79" s="121"/>
      <c r="BG79" s="121"/>
      <c r="BH79" s="121"/>
      <c r="BI79" s="121"/>
      <c r="BJ79" s="121">
        <v>0</v>
      </c>
      <c r="BK79" s="121">
        <v>0</v>
      </c>
      <c r="BL79" s="121"/>
      <c r="BM79" s="121"/>
      <c r="BN79" s="445">
        <f t="shared" si="53"/>
        <v>0</v>
      </c>
      <c r="BO79" s="143"/>
      <c r="BP79" s="102"/>
      <c r="BQ79" s="102"/>
      <c r="BR79" s="107"/>
      <c r="BS79" s="107"/>
      <c r="BT79" s="107"/>
      <c r="BU79" s="107"/>
      <c r="BV79" s="107"/>
      <c r="BW79" s="107">
        <v>0</v>
      </c>
      <c r="BX79" s="107">
        <v>0</v>
      </c>
      <c r="BY79" s="107"/>
      <c r="BZ79" s="107"/>
      <c r="CA79" s="460">
        <f t="shared" si="54"/>
        <v>0</v>
      </c>
      <c r="CB79" s="105"/>
      <c r="CC79" s="105"/>
      <c r="CD79" s="105"/>
      <c r="CE79" s="105"/>
      <c r="CF79" s="105"/>
      <c r="CG79" s="105"/>
      <c r="CH79" s="105"/>
      <c r="CI79" s="105"/>
      <c r="CJ79" s="105">
        <v>0</v>
      </c>
      <c r="CK79" s="105">
        <v>0</v>
      </c>
      <c r="CL79" s="105"/>
      <c r="CM79" s="105"/>
      <c r="CN79" s="457">
        <f t="shared" si="55"/>
        <v>0</v>
      </c>
      <c r="CO79" s="532">
        <f>AL79-BA79-CA79</f>
        <v>40</v>
      </c>
      <c r="CP79" s="469">
        <f t="shared" si="65"/>
        <v>0</v>
      </c>
      <c r="CQ79" s="535">
        <f>AN79-BN79-CN79</f>
        <v>3</v>
      </c>
      <c r="CR79" s="472">
        <f>SUM(CO79:CQ79)-CP79</f>
        <v>43</v>
      </c>
      <c r="CS79" s="219">
        <f t="shared" si="56"/>
        <v>7</v>
      </c>
      <c r="CT79" s="149"/>
      <c r="CU79" s="149"/>
      <c r="CV79" s="149"/>
      <c r="CW79" s="149"/>
      <c r="CX79" s="149"/>
      <c r="CY79" s="149"/>
      <c r="CZ79" s="149"/>
      <c r="DA79" s="149"/>
      <c r="DB79" s="149">
        <f t="shared" si="24"/>
        <v>9.9933044859943834E-3</v>
      </c>
      <c r="DC79" s="149">
        <f t="shared" si="25"/>
        <v>2.4983261214985959E-2</v>
      </c>
      <c r="DD79" s="149"/>
      <c r="DE79" s="149"/>
      <c r="DF79" s="463">
        <f t="shared" si="67"/>
        <v>3.4976565700980344E-2</v>
      </c>
      <c r="DG79" s="435">
        <v>200.13400000000001</v>
      </c>
      <c r="DH79" s="439" t="str">
        <f t="shared" si="59"/>
        <v>BAJO</v>
      </c>
      <c r="DI79" s="467"/>
      <c r="DJ79" s="424">
        <f>DG79*1.3</f>
        <v>260.17420000000004</v>
      </c>
      <c r="DK79" s="425">
        <f>DG79*1.7</f>
        <v>340.2278</v>
      </c>
      <c r="DL79" s="152"/>
      <c r="DM79" s="155"/>
      <c r="DN79" s="158"/>
      <c r="DO79" s="155"/>
      <c r="DP79" s="158"/>
      <c r="DQ79" s="155"/>
      <c r="DR79" s="158"/>
      <c r="DS79" s="155"/>
      <c r="DT79" s="158"/>
      <c r="DU79" s="155"/>
      <c r="DV79" s="158"/>
      <c r="DW79" s="155"/>
      <c r="DX79" s="158"/>
      <c r="DY79" s="155"/>
      <c r="DZ79" s="158"/>
      <c r="EA79" s="155"/>
      <c r="EB79" s="158">
        <v>64</v>
      </c>
      <c r="EC79" s="155">
        <v>2</v>
      </c>
      <c r="ED79" s="158">
        <v>70</v>
      </c>
      <c r="EE79" s="155">
        <v>7</v>
      </c>
      <c r="EF79" s="158"/>
      <c r="EG79" s="155"/>
      <c r="EH79" s="158"/>
      <c r="EI79" s="166"/>
    </row>
    <row r="80" spans="1:139" ht="120" customHeight="1" x14ac:dyDescent="0.25">
      <c r="A80" s="214">
        <v>71</v>
      </c>
      <c r="B80" s="94" t="s">
        <v>258</v>
      </c>
      <c r="C80" s="94" t="s">
        <v>191</v>
      </c>
      <c r="D80" s="100">
        <v>0</v>
      </c>
      <c r="E80" s="101">
        <v>0</v>
      </c>
      <c r="F80" s="392">
        <v>0</v>
      </c>
      <c r="G80" s="102">
        <v>0</v>
      </c>
      <c r="H80" s="103">
        <v>0</v>
      </c>
      <c r="I80" s="101">
        <v>0</v>
      </c>
      <c r="J80" s="115">
        <v>0</v>
      </c>
      <c r="K80" s="120"/>
      <c r="L80" s="121"/>
      <c r="M80" s="121"/>
      <c r="N80" s="121"/>
      <c r="O80" s="121"/>
      <c r="P80" s="121"/>
      <c r="Q80" s="121"/>
      <c r="R80" s="121"/>
      <c r="S80" s="121">
        <v>45</v>
      </c>
      <c r="T80" s="121">
        <v>9</v>
      </c>
      <c r="U80" s="121"/>
      <c r="V80" s="121"/>
      <c r="W80" s="448">
        <f t="shared" si="50"/>
        <v>54</v>
      </c>
      <c r="X80" s="121"/>
      <c r="Y80" s="121"/>
      <c r="Z80" s="121"/>
      <c r="AA80" s="121"/>
      <c r="AB80" s="121"/>
      <c r="AC80" s="121"/>
      <c r="AD80" s="121"/>
      <c r="AE80" s="121"/>
      <c r="AF80" s="121">
        <v>0</v>
      </c>
      <c r="AG80" s="121">
        <v>0</v>
      </c>
      <c r="AH80" s="121"/>
      <c r="AI80" s="121"/>
      <c r="AJ80" s="442">
        <f t="shared" si="60"/>
        <v>0</v>
      </c>
      <c r="AK80" s="122">
        <f t="shared" si="51"/>
        <v>54</v>
      </c>
      <c r="AL80" s="451">
        <f t="shared" si="62"/>
        <v>54</v>
      </c>
      <c r="AM80" s="132">
        <f t="shared" si="63"/>
        <v>0</v>
      </c>
      <c r="AN80" s="454">
        <f t="shared" si="64"/>
        <v>0</v>
      </c>
      <c r="AO80" s="136"/>
      <c r="AP80" s="137"/>
      <c r="AQ80" s="137"/>
      <c r="AR80" s="137"/>
      <c r="AS80" s="137"/>
      <c r="AT80" s="137"/>
      <c r="AU80" s="137"/>
      <c r="AV80" s="137"/>
      <c r="AW80" s="137">
        <v>1</v>
      </c>
      <c r="AX80" s="137">
        <v>2</v>
      </c>
      <c r="AY80" s="137"/>
      <c r="AZ80" s="137"/>
      <c r="BA80" s="442">
        <f t="shared" si="52"/>
        <v>3</v>
      </c>
      <c r="BB80" s="121"/>
      <c r="BC80" s="121"/>
      <c r="BD80" s="121"/>
      <c r="BE80" s="121"/>
      <c r="BF80" s="121"/>
      <c r="BG80" s="121"/>
      <c r="BH80" s="121"/>
      <c r="BI80" s="121"/>
      <c r="BJ80" s="121">
        <v>0</v>
      </c>
      <c r="BK80" s="121">
        <v>0</v>
      </c>
      <c r="BL80" s="121"/>
      <c r="BM80" s="121"/>
      <c r="BN80" s="445">
        <f t="shared" si="53"/>
        <v>0</v>
      </c>
      <c r="BO80" s="143"/>
      <c r="BP80" s="102"/>
      <c r="BQ80" s="102"/>
      <c r="BR80" s="107"/>
      <c r="BS80" s="107"/>
      <c r="BT80" s="107"/>
      <c r="BU80" s="107"/>
      <c r="BV80" s="107"/>
      <c r="BW80" s="107">
        <v>1</v>
      </c>
      <c r="BX80" s="107">
        <v>0</v>
      </c>
      <c r="BY80" s="107"/>
      <c r="BZ80" s="107"/>
      <c r="CA80" s="460">
        <f t="shared" si="54"/>
        <v>1</v>
      </c>
      <c r="CB80" s="105"/>
      <c r="CC80" s="105"/>
      <c r="CD80" s="105"/>
      <c r="CE80" s="105"/>
      <c r="CF80" s="105"/>
      <c r="CG80" s="105"/>
      <c r="CH80" s="105"/>
      <c r="CI80" s="105"/>
      <c r="CJ80" s="105">
        <v>0</v>
      </c>
      <c r="CK80" s="105">
        <v>0</v>
      </c>
      <c r="CL80" s="105"/>
      <c r="CM80" s="105"/>
      <c r="CN80" s="457">
        <f t="shared" si="55"/>
        <v>0</v>
      </c>
      <c r="CO80" s="532">
        <f>AL80-BA80-CA80</f>
        <v>50</v>
      </c>
      <c r="CP80" s="469">
        <f t="shared" si="65"/>
        <v>0</v>
      </c>
      <c r="CQ80" s="535">
        <f>AN80-BN80-CN80</f>
        <v>0</v>
      </c>
      <c r="CR80" s="472">
        <f>SUM(CO80:CQ80)-CP80</f>
        <v>50</v>
      </c>
      <c r="CS80" s="219">
        <f t="shared" si="56"/>
        <v>3</v>
      </c>
      <c r="CT80" s="149"/>
      <c r="CU80" s="149"/>
      <c r="CV80" s="149"/>
      <c r="CW80" s="149"/>
      <c r="CX80" s="149"/>
      <c r="CY80" s="149"/>
      <c r="CZ80" s="149"/>
      <c r="DA80" s="149"/>
      <c r="DB80" s="149">
        <f t="shared" si="24"/>
        <v>4.9966522429971917E-3</v>
      </c>
      <c r="DC80" s="149">
        <f t="shared" si="25"/>
        <v>9.9933044859943834E-3</v>
      </c>
      <c r="DD80" s="149"/>
      <c r="DE80" s="149"/>
      <c r="DF80" s="463">
        <f t="shared" si="67"/>
        <v>1.4989956728991574E-2</v>
      </c>
      <c r="DG80" s="435">
        <v>200.13400000000001</v>
      </c>
      <c r="DH80" s="439" t="str">
        <f t="shared" si="59"/>
        <v>BAJO</v>
      </c>
      <c r="DI80" s="467"/>
      <c r="DJ80" s="424">
        <f>DG80*1.3</f>
        <v>260.17420000000004</v>
      </c>
      <c r="DK80" s="425">
        <f>DG80*1.7</f>
        <v>340.2278</v>
      </c>
      <c r="DL80" s="152"/>
      <c r="DM80" s="155"/>
      <c r="DN80" s="158"/>
      <c r="DO80" s="155"/>
      <c r="DP80" s="158"/>
      <c r="DQ80" s="155"/>
      <c r="DR80" s="158"/>
      <c r="DS80" s="155"/>
      <c r="DT80" s="158"/>
      <c r="DU80" s="155"/>
      <c r="DV80" s="158"/>
      <c r="DW80" s="155"/>
      <c r="DX80" s="158"/>
      <c r="DY80" s="155"/>
      <c r="DZ80" s="158"/>
      <c r="EA80" s="155"/>
      <c r="EB80" s="158">
        <v>72</v>
      </c>
      <c r="EC80" s="155">
        <v>1</v>
      </c>
      <c r="ED80" s="158">
        <v>86</v>
      </c>
      <c r="EE80" s="155">
        <v>3</v>
      </c>
      <c r="EF80" s="158"/>
      <c r="EG80" s="155"/>
      <c r="EH80" s="158"/>
      <c r="EI80" s="166"/>
    </row>
    <row r="81" spans="1:139" s="3" customFormat="1" ht="120" customHeight="1" x14ac:dyDescent="0.25">
      <c r="A81" s="214">
        <v>72</v>
      </c>
      <c r="B81" s="94" t="s">
        <v>154</v>
      </c>
      <c r="C81" s="94" t="s">
        <v>187</v>
      </c>
      <c r="D81" s="100">
        <f t="shared" si="36"/>
        <v>247</v>
      </c>
      <c r="E81" s="106">
        <v>45</v>
      </c>
      <c r="F81" s="394">
        <v>114</v>
      </c>
      <c r="G81" s="107">
        <v>44</v>
      </c>
      <c r="H81" s="108">
        <v>9</v>
      </c>
      <c r="I81" s="101">
        <v>44</v>
      </c>
      <c r="J81" s="115">
        <f t="shared" ref="J81:J105" si="70">SUM(E81:I81)</f>
        <v>256</v>
      </c>
      <c r="K81" s="125">
        <v>12</v>
      </c>
      <c r="L81" s="126">
        <v>8</v>
      </c>
      <c r="M81" s="126">
        <v>17</v>
      </c>
      <c r="N81" s="126">
        <v>8</v>
      </c>
      <c r="O81" s="126">
        <v>11</v>
      </c>
      <c r="P81" s="126">
        <v>9</v>
      </c>
      <c r="Q81" s="126">
        <v>8</v>
      </c>
      <c r="R81" s="126">
        <v>12</v>
      </c>
      <c r="S81" s="126">
        <v>10</v>
      </c>
      <c r="T81" s="126">
        <v>10</v>
      </c>
      <c r="U81" s="126"/>
      <c r="V81" s="126"/>
      <c r="W81" s="448">
        <f t="shared" si="50"/>
        <v>105</v>
      </c>
      <c r="X81" s="126">
        <v>0</v>
      </c>
      <c r="Y81" s="126">
        <v>1</v>
      </c>
      <c r="Z81" s="126">
        <v>1</v>
      </c>
      <c r="AA81" s="126">
        <v>2</v>
      </c>
      <c r="AB81" s="126">
        <v>1</v>
      </c>
      <c r="AC81" s="126">
        <v>0</v>
      </c>
      <c r="AD81" s="126">
        <v>0</v>
      </c>
      <c r="AE81" s="126">
        <v>0</v>
      </c>
      <c r="AF81" s="126">
        <v>0</v>
      </c>
      <c r="AG81" s="126">
        <v>0</v>
      </c>
      <c r="AH81" s="126"/>
      <c r="AI81" s="126"/>
      <c r="AJ81" s="442">
        <f t="shared" si="60"/>
        <v>5</v>
      </c>
      <c r="AK81" s="127">
        <f t="shared" si="51"/>
        <v>110</v>
      </c>
      <c r="AL81" s="451">
        <f t="shared" si="62"/>
        <v>194</v>
      </c>
      <c r="AM81" s="132">
        <f t="shared" si="63"/>
        <v>44</v>
      </c>
      <c r="AN81" s="454">
        <f t="shared" si="64"/>
        <v>119</v>
      </c>
      <c r="AO81" s="136">
        <v>3</v>
      </c>
      <c r="AP81" s="137">
        <v>2</v>
      </c>
      <c r="AQ81" s="137">
        <v>10</v>
      </c>
      <c r="AR81" s="137">
        <v>10</v>
      </c>
      <c r="AS81" s="137">
        <v>5</v>
      </c>
      <c r="AT81" s="137">
        <v>3</v>
      </c>
      <c r="AU81" s="137">
        <v>2</v>
      </c>
      <c r="AV81" s="137">
        <v>9</v>
      </c>
      <c r="AW81" s="137">
        <v>3</v>
      </c>
      <c r="AX81" s="137">
        <v>4</v>
      </c>
      <c r="AY81" s="137"/>
      <c r="AZ81" s="137"/>
      <c r="BA81" s="442">
        <f t="shared" si="52"/>
        <v>51</v>
      </c>
      <c r="BB81" s="126">
        <v>1</v>
      </c>
      <c r="BC81" s="126">
        <v>0</v>
      </c>
      <c r="BD81" s="126">
        <v>0</v>
      </c>
      <c r="BE81" s="126">
        <v>0</v>
      </c>
      <c r="BF81" s="126">
        <v>0</v>
      </c>
      <c r="BG81" s="126">
        <v>0</v>
      </c>
      <c r="BH81" s="126">
        <v>0</v>
      </c>
      <c r="BI81" s="126">
        <v>0</v>
      </c>
      <c r="BJ81" s="126">
        <v>0</v>
      </c>
      <c r="BK81" s="126">
        <v>0</v>
      </c>
      <c r="BL81" s="126"/>
      <c r="BM81" s="126"/>
      <c r="BN81" s="445">
        <f t="shared" si="53"/>
        <v>1</v>
      </c>
      <c r="BO81" s="146">
        <v>1</v>
      </c>
      <c r="BP81" s="107">
        <v>0</v>
      </c>
      <c r="BQ81" s="107">
        <v>1</v>
      </c>
      <c r="BR81" s="107">
        <v>0</v>
      </c>
      <c r="BS81" s="107">
        <v>2</v>
      </c>
      <c r="BT81" s="107">
        <v>0</v>
      </c>
      <c r="BU81" s="107">
        <v>0</v>
      </c>
      <c r="BV81" s="107">
        <v>3</v>
      </c>
      <c r="BW81" s="107">
        <v>2</v>
      </c>
      <c r="BX81" s="107">
        <v>0</v>
      </c>
      <c r="BY81" s="107"/>
      <c r="BZ81" s="107"/>
      <c r="CA81" s="460">
        <f t="shared" si="54"/>
        <v>9</v>
      </c>
      <c r="CB81" s="107">
        <v>2</v>
      </c>
      <c r="CC81" s="107">
        <v>3</v>
      </c>
      <c r="CD81" s="107">
        <v>1</v>
      </c>
      <c r="CE81" s="107">
        <v>1</v>
      </c>
      <c r="CF81" s="107">
        <v>0</v>
      </c>
      <c r="CG81" s="107">
        <v>0</v>
      </c>
      <c r="CH81" s="107">
        <v>0</v>
      </c>
      <c r="CI81" s="107">
        <v>1</v>
      </c>
      <c r="CJ81" s="107">
        <v>0</v>
      </c>
      <c r="CK81" s="107">
        <v>1</v>
      </c>
      <c r="CL81" s="107"/>
      <c r="CM81" s="107"/>
      <c r="CN81" s="457">
        <f t="shared" si="55"/>
        <v>9</v>
      </c>
      <c r="CO81" s="532">
        <f t="shared" si="68"/>
        <v>134</v>
      </c>
      <c r="CP81" s="469">
        <f t="shared" si="65"/>
        <v>44</v>
      </c>
      <c r="CQ81" s="535">
        <f t="shared" si="69"/>
        <v>109</v>
      </c>
      <c r="CR81" s="472">
        <f t="shared" si="66"/>
        <v>243</v>
      </c>
      <c r="CS81" s="219">
        <f t="shared" si="56"/>
        <v>51</v>
      </c>
      <c r="CT81" s="149">
        <f t="shared" si="32"/>
        <v>1.4989956728991574E-2</v>
      </c>
      <c r="CU81" s="149">
        <f t="shared" si="17"/>
        <v>9.9933044859943834E-3</v>
      </c>
      <c r="CV81" s="149">
        <f t="shared" si="18"/>
        <v>4.9966522429971919E-2</v>
      </c>
      <c r="CW81" s="149">
        <f t="shared" si="19"/>
        <v>4.9966522429971919E-2</v>
      </c>
      <c r="CX81" s="149">
        <f t="shared" si="20"/>
        <v>2.4983261214985959E-2</v>
      </c>
      <c r="CY81" s="149">
        <f t="shared" si="21"/>
        <v>1.4989956728991574E-2</v>
      </c>
      <c r="CZ81" s="149">
        <f t="shared" si="22"/>
        <v>9.9933044859943834E-3</v>
      </c>
      <c r="DA81" s="149">
        <f t="shared" si="23"/>
        <v>4.4969870186974722E-2</v>
      </c>
      <c r="DB81" s="149">
        <f t="shared" si="24"/>
        <v>1.4989956728991574E-2</v>
      </c>
      <c r="DC81" s="149">
        <f t="shared" si="25"/>
        <v>1.9986608971988767E-2</v>
      </c>
      <c r="DD81" s="149">
        <f t="shared" si="26"/>
        <v>0</v>
      </c>
      <c r="DE81" s="149">
        <f t="shared" si="27"/>
        <v>0</v>
      </c>
      <c r="DF81" s="463">
        <f t="shared" si="67"/>
        <v>0.2548292643928568</v>
      </c>
      <c r="DG81" s="435">
        <v>200.13400000000001</v>
      </c>
      <c r="DH81" s="439" t="str">
        <f t="shared" si="59"/>
        <v>BAJO</v>
      </c>
      <c r="DI81" s="467">
        <v>20.957199999999986</v>
      </c>
      <c r="DJ81" s="424">
        <f>DG81*1.3</f>
        <v>260.17420000000004</v>
      </c>
      <c r="DK81" s="425">
        <f t="shared" si="31"/>
        <v>340.2278</v>
      </c>
      <c r="DL81" s="152">
        <v>8</v>
      </c>
      <c r="DM81" s="155">
        <v>4</v>
      </c>
      <c r="DN81" s="158">
        <v>22</v>
      </c>
      <c r="DO81" s="155">
        <v>7</v>
      </c>
      <c r="DP81" s="158">
        <v>38</v>
      </c>
      <c r="DQ81" s="155">
        <v>16</v>
      </c>
      <c r="DR81" s="158">
        <v>48</v>
      </c>
      <c r="DS81" s="155">
        <v>26</v>
      </c>
      <c r="DT81" s="158">
        <v>63</v>
      </c>
      <c r="DU81" s="155">
        <v>31</v>
      </c>
      <c r="DV81" s="158">
        <v>70</v>
      </c>
      <c r="DW81" s="155">
        <v>33</v>
      </c>
      <c r="DX81" s="158">
        <v>83</v>
      </c>
      <c r="DY81" s="155">
        <v>35</v>
      </c>
      <c r="DZ81" s="158">
        <v>93</v>
      </c>
      <c r="EA81" s="155">
        <v>44</v>
      </c>
      <c r="EB81" s="158">
        <v>103</v>
      </c>
      <c r="EC81" s="155">
        <v>45</v>
      </c>
      <c r="ED81" s="158">
        <v>115</v>
      </c>
      <c r="EE81" s="155">
        <v>49</v>
      </c>
      <c r="EF81" s="158"/>
      <c r="EG81" s="155"/>
      <c r="EH81" s="158"/>
      <c r="EI81" s="166"/>
    </row>
    <row r="82" spans="1:139" ht="120" customHeight="1" x14ac:dyDescent="0.25">
      <c r="A82" s="214">
        <v>73</v>
      </c>
      <c r="B82" s="94" t="s">
        <v>155</v>
      </c>
      <c r="C82" s="94" t="s">
        <v>188</v>
      </c>
      <c r="D82" s="100">
        <f t="shared" si="36"/>
        <v>175</v>
      </c>
      <c r="E82" s="101">
        <v>24</v>
      </c>
      <c r="F82" s="392">
        <v>64</v>
      </c>
      <c r="G82" s="102">
        <v>33</v>
      </c>
      <c r="H82" s="103">
        <v>128</v>
      </c>
      <c r="I82" s="101">
        <v>54</v>
      </c>
      <c r="J82" s="115">
        <f t="shared" si="70"/>
        <v>303</v>
      </c>
      <c r="K82" s="120">
        <v>8</v>
      </c>
      <c r="L82" s="121">
        <v>33</v>
      </c>
      <c r="M82" s="121">
        <v>32</v>
      </c>
      <c r="N82" s="121">
        <v>9</v>
      </c>
      <c r="O82" s="121">
        <v>28</v>
      </c>
      <c r="P82" s="121">
        <v>28</v>
      </c>
      <c r="Q82" s="121">
        <v>17</v>
      </c>
      <c r="R82" s="121">
        <v>44</v>
      </c>
      <c r="S82" s="121">
        <v>28</v>
      </c>
      <c r="T82" s="121">
        <v>30</v>
      </c>
      <c r="U82" s="121"/>
      <c r="V82" s="121"/>
      <c r="W82" s="448">
        <f t="shared" si="50"/>
        <v>257</v>
      </c>
      <c r="X82" s="121">
        <v>2</v>
      </c>
      <c r="Y82" s="121">
        <v>0</v>
      </c>
      <c r="Z82" s="121">
        <v>6</v>
      </c>
      <c r="AA82" s="121">
        <v>0</v>
      </c>
      <c r="AB82" s="121">
        <v>1</v>
      </c>
      <c r="AC82" s="121">
        <v>1</v>
      </c>
      <c r="AD82" s="121">
        <v>1</v>
      </c>
      <c r="AE82" s="121">
        <v>0</v>
      </c>
      <c r="AF82" s="121">
        <v>1</v>
      </c>
      <c r="AG82" s="121">
        <v>1</v>
      </c>
      <c r="AH82" s="121"/>
      <c r="AI82" s="121"/>
      <c r="AJ82" s="442">
        <f t="shared" si="60"/>
        <v>13</v>
      </c>
      <c r="AK82" s="122">
        <f t="shared" si="51"/>
        <v>270</v>
      </c>
      <c r="AL82" s="451">
        <f t="shared" si="62"/>
        <v>335</v>
      </c>
      <c r="AM82" s="132">
        <f t="shared" si="63"/>
        <v>54</v>
      </c>
      <c r="AN82" s="454">
        <f t="shared" si="64"/>
        <v>77</v>
      </c>
      <c r="AO82" s="136">
        <v>10</v>
      </c>
      <c r="AP82" s="137">
        <v>9</v>
      </c>
      <c r="AQ82" s="137">
        <v>22</v>
      </c>
      <c r="AR82" s="137">
        <v>12</v>
      </c>
      <c r="AS82" s="137">
        <v>10</v>
      </c>
      <c r="AT82" s="137">
        <v>15</v>
      </c>
      <c r="AU82" s="137">
        <v>11</v>
      </c>
      <c r="AV82" s="137">
        <v>12</v>
      </c>
      <c r="AW82" s="137">
        <v>16</v>
      </c>
      <c r="AX82" s="137">
        <v>20</v>
      </c>
      <c r="AY82" s="137"/>
      <c r="AZ82" s="137"/>
      <c r="BA82" s="442">
        <f t="shared" si="52"/>
        <v>137</v>
      </c>
      <c r="BB82" s="121">
        <v>3</v>
      </c>
      <c r="BC82" s="121">
        <v>0</v>
      </c>
      <c r="BD82" s="121">
        <v>6</v>
      </c>
      <c r="BE82" s="121">
        <v>0</v>
      </c>
      <c r="BF82" s="121">
        <v>0</v>
      </c>
      <c r="BG82" s="121">
        <v>0</v>
      </c>
      <c r="BH82" s="121">
        <v>0</v>
      </c>
      <c r="BI82" s="121">
        <v>0</v>
      </c>
      <c r="BJ82" s="121">
        <v>0</v>
      </c>
      <c r="BK82" s="121">
        <v>0</v>
      </c>
      <c r="BL82" s="121"/>
      <c r="BM82" s="121"/>
      <c r="BN82" s="445">
        <f t="shared" si="53"/>
        <v>9</v>
      </c>
      <c r="BO82" s="143">
        <v>2</v>
      </c>
      <c r="BP82" s="102">
        <v>1</v>
      </c>
      <c r="BQ82" s="102">
        <v>1</v>
      </c>
      <c r="BR82" s="102">
        <v>0</v>
      </c>
      <c r="BS82" s="102">
        <v>0</v>
      </c>
      <c r="BT82" s="102">
        <v>0</v>
      </c>
      <c r="BU82" s="102">
        <v>0</v>
      </c>
      <c r="BV82" s="102">
        <v>0</v>
      </c>
      <c r="BW82" s="102">
        <v>0</v>
      </c>
      <c r="BX82" s="102">
        <v>0</v>
      </c>
      <c r="BY82" s="102"/>
      <c r="BZ82" s="107"/>
      <c r="CA82" s="460">
        <f t="shared" si="54"/>
        <v>4</v>
      </c>
      <c r="CB82" s="102">
        <v>0</v>
      </c>
      <c r="CC82" s="102">
        <v>1</v>
      </c>
      <c r="CD82" s="102">
        <v>0</v>
      </c>
      <c r="CE82" s="102">
        <v>0</v>
      </c>
      <c r="CF82" s="102">
        <v>0</v>
      </c>
      <c r="CG82" s="102">
        <v>1</v>
      </c>
      <c r="CH82" s="102">
        <v>1</v>
      </c>
      <c r="CI82" s="102">
        <v>0</v>
      </c>
      <c r="CJ82" s="102">
        <v>1</v>
      </c>
      <c r="CK82" s="102">
        <v>1</v>
      </c>
      <c r="CL82" s="102"/>
      <c r="CM82" s="102"/>
      <c r="CN82" s="457">
        <f t="shared" si="55"/>
        <v>5</v>
      </c>
      <c r="CO82" s="532">
        <f t="shared" si="68"/>
        <v>194</v>
      </c>
      <c r="CP82" s="469">
        <f t="shared" si="65"/>
        <v>54</v>
      </c>
      <c r="CQ82" s="535">
        <f t="shared" si="69"/>
        <v>63</v>
      </c>
      <c r="CR82" s="472">
        <f t="shared" si="66"/>
        <v>257</v>
      </c>
      <c r="CS82" s="219">
        <f t="shared" si="56"/>
        <v>137</v>
      </c>
      <c r="CT82" s="149">
        <f t="shared" si="32"/>
        <v>4.9966522429971919E-2</v>
      </c>
      <c r="CU82" s="149">
        <f t="shared" si="17"/>
        <v>4.4969870186974722E-2</v>
      </c>
      <c r="CV82" s="149">
        <f t="shared" si="18"/>
        <v>0.10992634934593822</v>
      </c>
      <c r="CW82" s="149">
        <f t="shared" si="19"/>
        <v>5.9959826915966297E-2</v>
      </c>
      <c r="CX82" s="149">
        <f t="shared" si="20"/>
        <v>4.9966522429971919E-2</v>
      </c>
      <c r="CY82" s="149">
        <f t="shared" si="21"/>
        <v>7.4949783644957871E-2</v>
      </c>
      <c r="CZ82" s="149">
        <f t="shared" si="22"/>
        <v>5.4963174672969108E-2</v>
      </c>
      <c r="DA82" s="149">
        <f t="shared" si="23"/>
        <v>5.9959826915966297E-2</v>
      </c>
      <c r="DB82" s="149">
        <f t="shared" si="24"/>
        <v>7.9946435887955067E-2</v>
      </c>
      <c r="DC82" s="149">
        <f t="shared" si="25"/>
        <v>9.9933044859943837E-2</v>
      </c>
      <c r="DD82" s="149">
        <f t="shared" si="26"/>
        <v>0</v>
      </c>
      <c r="DE82" s="149">
        <f t="shared" si="27"/>
        <v>0</v>
      </c>
      <c r="DF82" s="463">
        <f t="shared" si="67"/>
        <v>0.68454135729061516</v>
      </c>
      <c r="DG82" s="435">
        <v>200.13400000000001</v>
      </c>
      <c r="DH82" s="439" t="str">
        <f t="shared" si="59"/>
        <v>BAJO</v>
      </c>
      <c r="DI82" s="467">
        <v>20.957199999999986</v>
      </c>
      <c r="DJ82" s="424">
        <f t="shared" si="30"/>
        <v>260.17420000000004</v>
      </c>
      <c r="DK82" s="425">
        <f t="shared" si="31"/>
        <v>340.2278</v>
      </c>
      <c r="DL82" s="152">
        <v>11</v>
      </c>
      <c r="DM82" s="155">
        <v>9</v>
      </c>
      <c r="DN82" s="158">
        <v>53</v>
      </c>
      <c r="DO82" s="155">
        <v>19</v>
      </c>
      <c r="DP82" s="158">
        <v>92</v>
      </c>
      <c r="DQ82" s="155">
        <v>37</v>
      </c>
      <c r="DR82" s="158">
        <v>102</v>
      </c>
      <c r="DS82" s="155">
        <v>49</v>
      </c>
      <c r="DT82" s="158">
        <v>150</v>
      </c>
      <c r="DU82" s="155">
        <v>59</v>
      </c>
      <c r="DV82" s="158">
        <v>184</v>
      </c>
      <c r="DW82" s="155">
        <v>74</v>
      </c>
      <c r="DX82" s="158">
        <v>219</v>
      </c>
      <c r="DY82" s="155">
        <v>85</v>
      </c>
      <c r="DZ82" s="158">
        <v>274</v>
      </c>
      <c r="EA82" s="155">
        <v>97</v>
      </c>
      <c r="EB82" s="158">
        <v>313</v>
      </c>
      <c r="EC82" s="155">
        <v>113</v>
      </c>
      <c r="ED82" s="158">
        <v>350</v>
      </c>
      <c r="EE82" s="155">
        <v>133</v>
      </c>
      <c r="EF82" s="158"/>
      <c r="EG82" s="155"/>
      <c r="EH82" s="158"/>
      <c r="EI82" s="166"/>
    </row>
    <row r="83" spans="1:139" ht="120" customHeight="1" x14ac:dyDescent="0.25">
      <c r="A83" s="214">
        <v>74</v>
      </c>
      <c r="B83" s="94" t="s">
        <v>59</v>
      </c>
      <c r="C83" s="94" t="s">
        <v>189</v>
      </c>
      <c r="D83" s="100">
        <f t="shared" si="36"/>
        <v>441</v>
      </c>
      <c r="E83" s="101">
        <v>317</v>
      </c>
      <c r="F83" s="392">
        <v>0</v>
      </c>
      <c r="G83" s="102">
        <v>76</v>
      </c>
      <c r="H83" s="103">
        <v>3</v>
      </c>
      <c r="I83" s="101">
        <v>48</v>
      </c>
      <c r="J83" s="115">
        <f t="shared" si="70"/>
        <v>444</v>
      </c>
      <c r="K83" s="120">
        <v>43</v>
      </c>
      <c r="L83" s="121">
        <v>28</v>
      </c>
      <c r="M83" s="121">
        <v>55</v>
      </c>
      <c r="N83" s="121">
        <v>17</v>
      </c>
      <c r="O83" s="121">
        <v>21</v>
      </c>
      <c r="P83" s="121">
        <v>46</v>
      </c>
      <c r="Q83" s="121">
        <v>13</v>
      </c>
      <c r="R83" s="121">
        <v>53</v>
      </c>
      <c r="S83" s="121">
        <v>68</v>
      </c>
      <c r="T83" s="121">
        <v>24</v>
      </c>
      <c r="U83" s="121"/>
      <c r="V83" s="121"/>
      <c r="W83" s="448">
        <f t="shared" si="50"/>
        <v>368</v>
      </c>
      <c r="X83" s="121">
        <v>1</v>
      </c>
      <c r="Y83" s="121">
        <v>0</v>
      </c>
      <c r="Z83" s="121">
        <v>2</v>
      </c>
      <c r="AA83" s="121">
        <v>0</v>
      </c>
      <c r="AB83" s="121">
        <v>0</v>
      </c>
      <c r="AC83" s="121">
        <v>0</v>
      </c>
      <c r="AD83" s="121">
        <v>4</v>
      </c>
      <c r="AE83" s="121">
        <v>2</v>
      </c>
      <c r="AF83" s="121">
        <v>1</v>
      </c>
      <c r="AG83" s="121">
        <v>3</v>
      </c>
      <c r="AH83" s="121"/>
      <c r="AI83" s="121"/>
      <c r="AJ83" s="442">
        <f t="shared" si="60"/>
        <v>13</v>
      </c>
      <c r="AK83" s="122">
        <f t="shared" si="51"/>
        <v>381</v>
      </c>
      <c r="AL83" s="451">
        <f t="shared" si="62"/>
        <v>733</v>
      </c>
      <c r="AM83" s="132">
        <f t="shared" si="63"/>
        <v>48</v>
      </c>
      <c r="AN83" s="454">
        <f t="shared" si="64"/>
        <v>13</v>
      </c>
      <c r="AO83" s="136">
        <v>18</v>
      </c>
      <c r="AP83" s="137">
        <v>11</v>
      </c>
      <c r="AQ83" s="137">
        <v>34</v>
      </c>
      <c r="AR83" s="137">
        <v>19</v>
      </c>
      <c r="AS83" s="137">
        <v>24</v>
      </c>
      <c r="AT83" s="137">
        <v>22</v>
      </c>
      <c r="AU83" s="137">
        <v>24</v>
      </c>
      <c r="AV83" s="137">
        <v>26</v>
      </c>
      <c r="AW83" s="137">
        <v>29</v>
      </c>
      <c r="AX83" s="137">
        <v>21</v>
      </c>
      <c r="AY83" s="137"/>
      <c r="AZ83" s="137"/>
      <c r="BA83" s="442">
        <f t="shared" si="52"/>
        <v>228</v>
      </c>
      <c r="BB83" s="121">
        <v>0</v>
      </c>
      <c r="BC83" s="121">
        <v>0</v>
      </c>
      <c r="BD83" s="121">
        <v>0</v>
      </c>
      <c r="BE83" s="121">
        <v>0</v>
      </c>
      <c r="BF83" s="121">
        <v>0</v>
      </c>
      <c r="BG83" s="121">
        <v>0</v>
      </c>
      <c r="BH83" s="121">
        <v>2</v>
      </c>
      <c r="BI83" s="121">
        <v>0</v>
      </c>
      <c r="BJ83" s="121">
        <v>0</v>
      </c>
      <c r="BK83" s="121">
        <v>0</v>
      </c>
      <c r="BL83" s="121"/>
      <c r="BM83" s="121"/>
      <c r="BN83" s="445">
        <f t="shared" si="53"/>
        <v>2</v>
      </c>
      <c r="BO83" s="143">
        <v>5</v>
      </c>
      <c r="BP83" s="102">
        <v>0</v>
      </c>
      <c r="BQ83" s="102">
        <v>4</v>
      </c>
      <c r="BR83" s="102">
        <v>1</v>
      </c>
      <c r="BS83" s="102">
        <v>2</v>
      </c>
      <c r="BT83" s="102">
        <v>1</v>
      </c>
      <c r="BU83" s="102">
        <v>2</v>
      </c>
      <c r="BV83" s="102">
        <v>0</v>
      </c>
      <c r="BW83" s="102">
        <v>2</v>
      </c>
      <c r="BX83" s="102">
        <v>6</v>
      </c>
      <c r="BY83" s="102"/>
      <c r="BZ83" s="107"/>
      <c r="CA83" s="460">
        <f t="shared" si="54"/>
        <v>23</v>
      </c>
      <c r="CB83" s="107">
        <v>0</v>
      </c>
      <c r="CC83" s="107">
        <v>0</v>
      </c>
      <c r="CD83" s="107">
        <v>0</v>
      </c>
      <c r="CE83" s="107">
        <v>0</v>
      </c>
      <c r="CF83" s="107">
        <v>0</v>
      </c>
      <c r="CG83" s="107">
        <v>0</v>
      </c>
      <c r="CH83" s="107">
        <v>0</v>
      </c>
      <c r="CI83" s="107">
        <v>0</v>
      </c>
      <c r="CJ83" s="107">
        <v>0</v>
      </c>
      <c r="CK83" s="107">
        <v>1</v>
      </c>
      <c r="CL83" s="107"/>
      <c r="CM83" s="107"/>
      <c r="CN83" s="457">
        <f t="shared" si="55"/>
        <v>1</v>
      </c>
      <c r="CO83" s="532">
        <f t="shared" si="68"/>
        <v>482</v>
      </c>
      <c r="CP83" s="469">
        <f t="shared" si="65"/>
        <v>48</v>
      </c>
      <c r="CQ83" s="535">
        <f t="shared" si="69"/>
        <v>10</v>
      </c>
      <c r="CR83" s="472">
        <f t="shared" si="66"/>
        <v>492</v>
      </c>
      <c r="CS83" s="219">
        <f t="shared" si="56"/>
        <v>228</v>
      </c>
      <c r="CT83" s="149">
        <f t="shared" si="32"/>
        <v>8.9939740373949445E-2</v>
      </c>
      <c r="CU83" s="149">
        <f t="shared" si="17"/>
        <v>5.4963174672969108E-2</v>
      </c>
      <c r="CV83" s="149">
        <f t="shared" si="18"/>
        <v>0.1698861762619045</v>
      </c>
      <c r="CW83" s="149">
        <f t="shared" si="19"/>
        <v>9.4936392616946641E-2</v>
      </c>
      <c r="CX83" s="149">
        <f t="shared" si="20"/>
        <v>0.11991965383193259</v>
      </c>
      <c r="CY83" s="149">
        <f t="shared" si="21"/>
        <v>0.10992634934593822</v>
      </c>
      <c r="CZ83" s="149">
        <f t="shared" si="22"/>
        <v>0.11991965383193259</v>
      </c>
      <c r="DA83" s="149">
        <f t="shared" si="23"/>
        <v>0.12991295831792699</v>
      </c>
      <c r="DB83" s="149">
        <f t="shared" si="24"/>
        <v>0.14490291504691855</v>
      </c>
      <c r="DC83" s="149">
        <f t="shared" si="25"/>
        <v>0.10492969710294102</v>
      </c>
      <c r="DD83" s="149">
        <f t="shared" si="26"/>
        <v>0</v>
      </c>
      <c r="DE83" s="149">
        <f t="shared" si="27"/>
        <v>0</v>
      </c>
      <c r="DF83" s="463">
        <f t="shared" si="67"/>
        <v>1.1392367114033597</v>
      </c>
      <c r="DG83" s="435">
        <v>200.13400000000001</v>
      </c>
      <c r="DH83" s="439" t="str">
        <f t="shared" si="59"/>
        <v>MUY BUENO</v>
      </c>
      <c r="DI83" s="467">
        <v>20.957199999999986</v>
      </c>
      <c r="DJ83" s="424">
        <f t="shared" si="30"/>
        <v>260.17420000000004</v>
      </c>
      <c r="DK83" s="425">
        <f t="shared" si="31"/>
        <v>340.2278</v>
      </c>
      <c r="DL83" s="152">
        <v>89</v>
      </c>
      <c r="DM83" s="155">
        <v>17</v>
      </c>
      <c r="DN83" s="158">
        <v>101</v>
      </c>
      <c r="DO83" s="155">
        <v>28</v>
      </c>
      <c r="DP83" s="158">
        <v>219</v>
      </c>
      <c r="DQ83" s="155">
        <v>61</v>
      </c>
      <c r="DR83" s="158">
        <v>265</v>
      </c>
      <c r="DS83" s="155">
        <v>80</v>
      </c>
      <c r="DT83" s="158">
        <v>312</v>
      </c>
      <c r="DU83" s="155">
        <v>104</v>
      </c>
      <c r="DV83" s="158">
        <v>376</v>
      </c>
      <c r="DW83" s="155">
        <v>126</v>
      </c>
      <c r="DX83" s="158">
        <v>398</v>
      </c>
      <c r="DY83" s="155">
        <v>153</v>
      </c>
      <c r="DZ83" s="158">
        <v>506</v>
      </c>
      <c r="EA83" s="155">
        <v>175</v>
      </c>
      <c r="EB83" s="158">
        <v>599</v>
      </c>
      <c r="EC83" s="155">
        <v>204</v>
      </c>
      <c r="ED83" s="158">
        <v>653</v>
      </c>
      <c r="EE83" s="155">
        <v>225</v>
      </c>
      <c r="EF83" s="158"/>
      <c r="EG83" s="155"/>
      <c r="EH83" s="158"/>
      <c r="EI83" s="166"/>
    </row>
    <row r="84" spans="1:139" ht="120" customHeight="1" x14ac:dyDescent="0.25">
      <c r="A84" s="214">
        <v>75</v>
      </c>
      <c r="B84" s="94" t="s">
        <v>60</v>
      </c>
      <c r="C84" s="94" t="s">
        <v>190</v>
      </c>
      <c r="D84" s="100">
        <f t="shared" si="36"/>
        <v>387</v>
      </c>
      <c r="E84" s="101">
        <v>33</v>
      </c>
      <c r="F84" s="392">
        <v>164</v>
      </c>
      <c r="G84" s="102">
        <v>32</v>
      </c>
      <c r="H84" s="103">
        <v>49</v>
      </c>
      <c r="I84" s="101">
        <v>158</v>
      </c>
      <c r="J84" s="115">
        <f t="shared" si="70"/>
        <v>436</v>
      </c>
      <c r="K84" s="120">
        <v>25</v>
      </c>
      <c r="L84" s="121">
        <v>18</v>
      </c>
      <c r="M84" s="121">
        <v>33</v>
      </c>
      <c r="N84" s="121">
        <v>22</v>
      </c>
      <c r="O84" s="121">
        <v>35</v>
      </c>
      <c r="P84" s="121">
        <v>34</v>
      </c>
      <c r="Q84" s="121">
        <v>18</v>
      </c>
      <c r="R84" s="121">
        <v>30</v>
      </c>
      <c r="S84" s="121">
        <v>21</v>
      </c>
      <c r="T84" s="121">
        <v>20</v>
      </c>
      <c r="U84" s="121"/>
      <c r="V84" s="121"/>
      <c r="W84" s="448">
        <f t="shared" si="50"/>
        <v>256</v>
      </c>
      <c r="X84" s="121">
        <v>2</v>
      </c>
      <c r="Y84" s="121">
        <v>3</v>
      </c>
      <c r="Z84" s="121">
        <v>1</v>
      </c>
      <c r="AA84" s="121">
        <v>0</v>
      </c>
      <c r="AB84" s="121">
        <v>0</v>
      </c>
      <c r="AC84" s="121">
        <v>1</v>
      </c>
      <c r="AD84" s="121">
        <v>1</v>
      </c>
      <c r="AE84" s="121">
        <v>2</v>
      </c>
      <c r="AF84" s="121">
        <v>0</v>
      </c>
      <c r="AG84" s="121">
        <v>1</v>
      </c>
      <c r="AH84" s="121"/>
      <c r="AI84" s="121"/>
      <c r="AJ84" s="442">
        <f t="shared" si="60"/>
        <v>11</v>
      </c>
      <c r="AK84" s="122">
        <f t="shared" si="51"/>
        <v>267</v>
      </c>
      <c r="AL84" s="451">
        <f t="shared" si="62"/>
        <v>447</v>
      </c>
      <c r="AM84" s="132">
        <f t="shared" si="63"/>
        <v>158</v>
      </c>
      <c r="AN84" s="454">
        <f t="shared" si="64"/>
        <v>175</v>
      </c>
      <c r="AO84" s="136">
        <v>13</v>
      </c>
      <c r="AP84" s="137">
        <v>12</v>
      </c>
      <c r="AQ84" s="137">
        <v>23</v>
      </c>
      <c r="AR84" s="137">
        <v>19</v>
      </c>
      <c r="AS84" s="137">
        <v>22</v>
      </c>
      <c r="AT84" s="137">
        <v>38</v>
      </c>
      <c r="AU84" s="137">
        <v>19</v>
      </c>
      <c r="AV84" s="137">
        <v>20</v>
      </c>
      <c r="AW84" s="137">
        <v>19</v>
      </c>
      <c r="AX84" s="137">
        <v>23</v>
      </c>
      <c r="AY84" s="137"/>
      <c r="AZ84" s="137"/>
      <c r="BA84" s="442">
        <f t="shared" si="52"/>
        <v>208</v>
      </c>
      <c r="BB84" s="121">
        <v>0</v>
      </c>
      <c r="BC84" s="121">
        <v>0</v>
      </c>
      <c r="BD84" s="121">
        <v>0</v>
      </c>
      <c r="BE84" s="121">
        <v>0</v>
      </c>
      <c r="BF84" s="121">
        <v>0</v>
      </c>
      <c r="BG84" s="121">
        <v>0</v>
      </c>
      <c r="BH84" s="121">
        <v>1</v>
      </c>
      <c r="BI84" s="121">
        <v>1</v>
      </c>
      <c r="BJ84" s="121">
        <v>1</v>
      </c>
      <c r="BK84" s="121">
        <v>1</v>
      </c>
      <c r="BL84" s="121"/>
      <c r="BM84" s="121"/>
      <c r="BN84" s="445">
        <f t="shared" si="53"/>
        <v>4</v>
      </c>
      <c r="BO84" s="143">
        <v>2</v>
      </c>
      <c r="BP84" s="102">
        <v>0</v>
      </c>
      <c r="BQ84" s="102">
        <v>2</v>
      </c>
      <c r="BR84" s="102">
        <v>0</v>
      </c>
      <c r="BS84" s="102">
        <v>0</v>
      </c>
      <c r="BT84" s="102">
        <v>0</v>
      </c>
      <c r="BU84" s="102">
        <v>0</v>
      </c>
      <c r="BV84" s="102">
        <v>0</v>
      </c>
      <c r="BW84" s="102">
        <v>0</v>
      </c>
      <c r="BX84" s="102">
        <v>0</v>
      </c>
      <c r="BY84" s="102"/>
      <c r="BZ84" s="107"/>
      <c r="CA84" s="460">
        <f t="shared" ref="CA84:CA105" si="71">SUM(BO84:BZ84)</f>
        <v>4</v>
      </c>
      <c r="CB84" s="102">
        <v>0</v>
      </c>
      <c r="CC84" s="102">
        <v>0</v>
      </c>
      <c r="CD84" s="102">
        <v>1</v>
      </c>
      <c r="CE84" s="102">
        <v>0</v>
      </c>
      <c r="CF84" s="102">
        <v>0</v>
      </c>
      <c r="CG84" s="102">
        <v>1</v>
      </c>
      <c r="CH84" s="102">
        <v>0</v>
      </c>
      <c r="CI84" s="102">
        <v>0</v>
      </c>
      <c r="CJ84" s="102">
        <v>2</v>
      </c>
      <c r="CK84" s="102">
        <v>0</v>
      </c>
      <c r="CL84" s="102"/>
      <c r="CM84" s="102"/>
      <c r="CN84" s="457">
        <f t="shared" si="55"/>
        <v>4</v>
      </c>
      <c r="CO84" s="532">
        <f t="shared" si="68"/>
        <v>235</v>
      </c>
      <c r="CP84" s="469">
        <f t="shared" si="65"/>
        <v>158</v>
      </c>
      <c r="CQ84" s="535">
        <f t="shared" si="69"/>
        <v>167</v>
      </c>
      <c r="CR84" s="472">
        <f t="shared" si="66"/>
        <v>402</v>
      </c>
      <c r="CS84" s="219">
        <f t="shared" si="56"/>
        <v>208</v>
      </c>
      <c r="CT84" s="149">
        <f t="shared" si="32"/>
        <v>6.4956479158963493E-2</v>
      </c>
      <c r="CU84" s="149">
        <f t="shared" si="17"/>
        <v>5.9959826915966297E-2</v>
      </c>
      <c r="CV84" s="149">
        <f t="shared" si="18"/>
        <v>0.11492300158893541</v>
      </c>
      <c r="CW84" s="149">
        <f t="shared" si="19"/>
        <v>9.4936392616946641E-2</v>
      </c>
      <c r="CX84" s="149">
        <f t="shared" si="20"/>
        <v>0.10992634934593822</v>
      </c>
      <c r="CY84" s="149">
        <f t="shared" si="21"/>
        <v>0.18987278523389328</v>
      </c>
      <c r="CZ84" s="149">
        <f t="shared" si="22"/>
        <v>9.4936392616946641E-2</v>
      </c>
      <c r="DA84" s="149">
        <f t="shared" si="23"/>
        <v>9.9933044859943837E-2</v>
      </c>
      <c r="DB84" s="149">
        <f t="shared" si="24"/>
        <v>9.4936392616946641E-2</v>
      </c>
      <c r="DC84" s="149">
        <f t="shared" si="25"/>
        <v>0.11492300158893541</v>
      </c>
      <c r="DD84" s="149">
        <f t="shared" si="26"/>
        <v>0</v>
      </c>
      <c r="DE84" s="149">
        <f t="shared" si="27"/>
        <v>0</v>
      </c>
      <c r="DF84" s="463">
        <f t="shared" si="67"/>
        <v>1.0393036665434157</v>
      </c>
      <c r="DG84" s="435">
        <v>200.13400000000001</v>
      </c>
      <c r="DH84" s="439" t="str">
        <f t="shared" si="59"/>
        <v>MUY BUENO</v>
      </c>
      <c r="DI84" s="467">
        <v>20.957199999999986</v>
      </c>
      <c r="DJ84" s="424">
        <f t="shared" si="30"/>
        <v>260.17420000000004</v>
      </c>
      <c r="DK84" s="425">
        <f t="shared" si="31"/>
        <v>340.2278</v>
      </c>
      <c r="DL84" s="152">
        <v>62</v>
      </c>
      <c r="DM84" s="155">
        <v>13</v>
      </c>
      <c r="DN84" s="158">
        <v>85</v>
      </c>
      <c r="DO84" s="155">
        <v>26</v>
      </c>
      <c r="DP84" s="158">
        <v>135</v>
      </c>
      <c r="DQ84" s="155">
        <v>49</v>
      </c>
      <c r="DR84" s="158">
        <v>177</v>
      </c>
      <c r="DS84" s="155">
        <v>68</v>
      </c>
      <c r="DT84" s="158">
        <v>226</v>
      </c>
      <c r="DU84" s="155">
        <v>90</v>
      </c>
      <c r="DV84" s="158">
        <v>276</v>
      </c>
      <c r="DW84" s="155">
        <v>127</v>
      </c>
      <c r="DX84" s="158">
        <v>303</v>
      </c>
      <c r="DY84" s="155">
        <v>145</v>
      </c>
      <c r="DZ84" s="158">
        <v>347</v>
      </c>
      <c r="EA84" s="155">
        <v>163</v>
      </c>
      <c r="EB84" s="158">
        <v>380</v>
      </c>
      <c r="EC84" s="155">
        <v>182</v>
      </c>
      <c r="ED84" s="158">
        <v>410</v>
      </c>
      <c r="EE84" s="155">
        <v>204</v>
      </c>
      <c r="EF84" s="158"/>
      <c r="EG84" s="155"/>
      <c r="EH84" s="158"/>
      <c r="EI84" s="166"/>
    </row>
    <row r="85" spans="1:139" ht="120" customHeight="1" x14ac:dyDescent="0.25">
      <c r="A85" s="214">
        <v>76</v>
      </c>
      <c r="B85" s="94" t="s">
        <v>61</v>
      </c>
      <c r="C85" s="94" t="s">
        <v>273</v>
      </c>
      <c r="D85" s="100">
        <f>E85+F85+G85+I85</f>
        <v>85</v>
      </c>
      <c r="E85" s="101">
        <v>33</v>
      </c>
      <c r="F85" s="392">
        <v>0</v>
      </c>
      <c r="G85" s="102">
        <v>18</v>
      </c>
      <c r="H85" s="102">
        <v>12</v>
      </c>
      <c r="I85" s="101">
        <v>34</v>
      </c>
      <c r="J85" s="115">
        <f t="shared" si="70"/>
        <v>97</v>
      </c>
      <c r="K85" s="125">
        <v>24</v>
      </c>
      <c r="L85" s="126">
        <v>14</v>
      </c>
      <c r="M85" s="126">
        <v>21</v>
      </c>
      <c r="N85" s="126">
        <v>20</v>
      </c>
      <c r="O85" s="126">
        <v>13</v>
      </c>
      <c r="P85" s="126">
        <v>12</v>
      </c>
      <c r="Q85" s="126">
        <v>10</v>
      </c>
      <c r="R85" s="126">
        <v>19</v>
      </c>
      <c r="S85" s="126">
        <v>9</v>
      </c>
      <c r="T85" s="126">
        <v>25</v>
      </c>
      <c r="U85" s="121"/>
      <c r="V85" s="121"/>
      <c r="W85" s="448">
        <f>SUM(K85:V85)</f>
        <v>167</v>
      </c>
      <c r="X85" s="121">
        <v>4</v>
      </c>
      <c r="Y85" s="121">
        <v>2</v>
      </c>
      <c r="Z85" s="121">
        <v>8</v>
      </c>
      <c r="AA85" s="121">
        <v>5</v>
      </c>
      <c r="AB85" s="121">
        <v>11</v>
      </c>
      <c r="AC85" s="121">
        <v>8</v>
      </c>
      <c r="AD85" s="121">
        <v>9</v>
      </c>
      <c r="AE85" s="121">
        <v>7</v>
      </c>
      <c r="AF85" s="121">
        <v>7</v>
      </c>
      <c r="AG85" s="121">
        <v>7</v>
      </c>
      <c r="AH85" s="121"/>
      <c r="AI85" s="121"/>
      <c r="AJ85" s="442">
        <f>SUM(X85:AI85)</f>
        <v>68</v>
      </c>
      <c r="AK85" s="122">
        <f>W85+AJ85</f>
        <v>235</v>
      </c>
      <c r="AL85" s="451">
        <f t="shared" si="62"/>
        <v>234</v>
      </c>
      <c r="AM85" s="132">
        <f t="shared" si="63"/>
        <v>34</v>
      </c>
      <c r="AN85" s="454">
        <f t="shared" si="64"/>
        <v>68</v>
      </c>
      <c r="AO85" s="136">
        <v>7</v>
      </c>
      <c r="AP85" s="137">
        <v>9</v>
      </c>
      <c r="AQ85" s="137">
        <v>19</v>
      </c>
      <c r="AR85" s="137">
        <v>11</v>
      </c>
      <c r="AS85" s="137">
        <v>17</v>
      </c>
      <c r="AT85" s="137">
        <v>15</v>
      </c>
      <c r="AU85" s="137">
        <v>10</v>
      </c>
      <c r="AV85" s="137">
        <v>16</v>
      </c>
      <c r="AW85" s="137">
        <v>12</v>
      </c>
      <c r="AX85" s="137">
        <v>13</v>
      </c>
      <c r="AY85" s="137"/>
      <c r="AZ85" s="137"/>
      <c r="BA85" s="442">
        <f>SUM(AO85:AZ85)</f>
        <v>129</v>
      </c>
      <c r="BB85" s="121">
        <v>0</v>
      </c>
      <c r="BC85" s="121">
        <v>0</v>
      </c>
      <c r="BD85" s="121">
        <v>0</v>
      </c>
      <c r="BE85" s="121">
        <v>0</v>
      </c>
      <c r="BF85" s="121">
        <v>0</v>
      </c>
      <c r="BG85" s="121">
        <v>0</v>
      </c>
      <c r="BH85" s="121">
        <v>0</v>
      </c>
      <c r="BI85" s="121">
        <v>0</v>
      </c>
      <c r="BJ85" s="121">
        <v>0</v>
      </c>
      <c r="BK85" s="121">
        <v>0</v>
      </c>
      <c r="BL85" s="121"/>
      <c r="BM85" s="121"/>
      <c r="BN85" s="445">
        <f>SUM(BB85:BM85)</f>
        <v>0</v>
      </c>
      <c r="BO85" s="143">
        <v>1</v>
      </c>
      <c r="BP85" s="102">
        <v>1</v>
      </c>
      <c r="BQ85" s="102">
        <v>2</v>
      </c>
      <c r="BR85" s="102">
        <v>1</v>
      </c>
      <c r="BS85" s="102">
        <v>1</v>
      </c>
      <c r="BT85" s="102">
        <v>3</v>
      </c>
      <c r="BU85" s="102">
        <v>0</v>
      </c>
      <c r="BV85" s="102">
        <v>0</v>
      </c>
      <c r="BW85" s="102">
        <v>0</v>
      </c>
      <c r="BX85" s="102">
        <v>0</v>
      </c>
      <c r="BY85" s="102"/>
      <c r="BZ85" s="107"/>
      <c r="CA85" s="460">
        <f>SUM(BO85:BZ85)</f>
        <v>9</v>
      </c>
      <c r="CB85" s="102">
        <v>1</v>
      </c>
      <c r="CC85" s="102">
        <v>3</v>
      </c>
      <c r="CD85" s="102">
        <v>2</v>
      </c>
      <c r="CE85" s="102">
        <v>1</v>
      </c>
      <c r="CF85" s="102">
        <v>0</v>
      </c>
      <c r="CG85" s="102">
        <v>4</v>
      </c>
      <c r="CH85" s="102">
        <v>1</v>
      </c>
      <c r="CI85" s="102">
        <v>4</v>
      </c>
      <c r="CJ85" s="102">
        <v>3</v>
      </c>
      <c r="CK85" s="102">
        <v>2</v>
      </c>
      <c r="CL85" s="102"/>
      <c r="CM85" s="102"/>
      <c r="CN85" s="457">
        <f>SUM(CB85:CM85)</f>
        <v>21</v>
      </c>
      <c r="CO85" s="532">
        <f t="shared" si="68"/>
        <v>96</v>
      </c>
      <c r="CP85" s="469">
        <f t="shared" si="65"/>
        <v>34</v>
      </c>
      <c r="CQ85" s="535">
        <f t="shared" si="69"/>
        <v>47</v>
      </c>
      <c r="CR85" s="472">
        <f>SUM(CO85:CQ85)-CP85</f>
        <v>143</v>
      </c>
      <c r="CS85" s="219">
        <f>BA85</f>
        <v>129</v>
      </c>
      <c r="CT85" s="149">
        <f>AO85/DG85</f>
        <v>4.0499181337977239E-2</v>
      </c>
      <c r="CU85" s="149">
        <f>AP85/DG85</f>
        <v>5.2070376005970732E-2</v>
      </c>
      <c r="CV85" s="149">
        <f>AQ85/DG85</f>
        <v>0.10992634934593822</v>
      </c>
      <c r="CW85" s="149">
        <f>AR85/DG85</f>
        <v>6.3641570673964226E-2</v>
      </c>
      <c r="CX85" s="149">
        <f>AS85/DG85</f>
        <v>9.8355154677944714E-2</v>
      </c>
      <c r="CY85" s="149">
        <f>AT85/DG85</f>
        <v>8.6783960009951214E-2</v>
      </c>
      <c r="CZ85" s="149">
        <f>AU85/DG85</f>
        <v>5.7855973339967476E-2</v>
      </c>
      <c r="DA85" s="149">
        <f>AV85/DG85</f>
        <v>9.2569557343947964E-2</v>
      </c>
      <c r="DB85" s="149">
        <f>AW85/DG85</f>
        <v>6.9427168007960977E-2</v>
      </c>
      <c r="DC85" s="149">
        <f>AX85/DG85</f>
        <v>7.5212765341957727E-2</v>
      </c>
      <c r="DD85" s="149">
        <f>AY85/DG85</f>
        <v>0</v>
      </c>
      <c r="DE85" s="149">
        <f>AZ85/DG85</f>
        <v>0</v>
      </c>
      <c r="DF85" s="463">
        <f>SUM(CT85:DE85)</f>
        <v>0.74634205608558057</v>
      </c>
      <c r="DG85" s="435">
        <v>172.84300000000002</v>
      </c>
      <c r="DH85" s="439" t="str">
        <f t="shared" si="59"/>
        <v>BAJO</v>
      </c>
      <c r="DI85" s="467">
        <v>18.099399999999989</v>
      </c>
      <c r="DJ85" s="424">
        <f>DG85*1.3</f>
        <v>224.69590000000002</v>
      </c>
      <c r="DK85" s="425">
        <f t="shared" si="31"/>
        <v>293.8331</v>
      </c>
      <c r="DL85" s="152">
        <v>75</v>
      </c>
      <c r="DM85" s="155">
        <v>10</v>
      </c>
      <c r="DN85" s="158">
        <v>109</v>
      </c>
      <c r="DO85" s="155">
        <v>21</v>
      </c>
      <c r="DP85" s="158">
        <v>198</v>
      </c>
      <c r="DQ85" s="155">
        <v>42</v>
      </c>
      <c r="DR85" s="158">
        <v>255</v>
      </c>
      <c r="DS85" s="155">
        <v>56</v>
      </c>
      <c r="DT85" s="158">
        <v>324</v>
      </c>
      <c r="DU85" s="155">
        <v>74</v>
      </c>
      <c r="DV85" s="158">
        <v>392</v>
      </c>
      <c r="DW85" s="155">
        <v>91</v>
      </c>
      <c r="DX85" s="158">
        <v>476</v>
      </c>
      <c r="DY85" s="155">
        <v>101</v>
      </c>
      <c r="DZ85" s="158">
        <v>562</v>
      </c>
      <c r="EA85" s="155">
        <v>119</v>
      </c>
      <c r="EB85" s="158">
        <v>628</v>
      </c>
      <c r="EC85" s="155">
        <v>133</v>
      </c>
      <c r="ED85" s="158">
        <v>732</v>
      </c>
      <c r="EE85" s="155">
        <v>147</v>
      </c>
      <c r="EF85" s="158"/>
      <c r="EG85" s="155"/>
      <c r="EH85" s="158"/>
      <c r="EI85" s="166"/>
    </row>
    <row r="86" spans="1:139" ht="120" customHeight="1" x14ac:dyDescent="0.25">
      <c r="A86" s="214">
        <v>77</v>
      </c>
      <c r="B86" s="94" t="s">
        <v>212</v>
      </c>
      <c r="C86" s="94" t="s">
        <v>192</v>
      </c>
      <c r="D86" s="100">
        <f t="shared" si="36"/>
        <v>744</v>
      </c>
      <c r="E86" s="101">
        <v>349</v>
      </c>
      <c r="F86" s="392">
        <v>374</v>
      </c>
      <c r="G86" s="102">
        <v>20</v>
      </c>
      <c r="H86" s="103">
        <v>15</v>
      </c>
      <c r="I86" s="101">
        <v>1</v>
      </c>
      <c r="J86" s="115">
        <f t="shared" si="70"/>
        <v>759</v>
      </c>
      <c r="K86" s="120">
        <v>29</v>
      </c>
      <c r="L86" s="121">
        <v>8</v>
      </c>
      <c r="M86" s="121">
        <v>30</v>
      </c>
      <c r="N86" s="121">
        <v>30</v>
      </c>
      <c r="O86" s="121">
        <v>43</v>
      </c>
      <c r="P86" s="121">
        <v>51</v>
      </c>
      <c r="Q86" s="121">
        <v>55</v>
      </c>
      <c r="R86" s="121">
        <v>33</v>
      </c>
      <c r="S86" s="121">
        <v>43</v>
      </c>
      <c r="T86" s="121">
        <v>34</v>
      </c>
      <c r="U86" s="121"/>
      <c r="V86" s="121"/>
      <c r="W86" s="448">
        <f t="shared" si="50"/>
        <v>356</v>
      </c>
      <c r="X86" s="121">
        <v>22</v>
      </c>
      <c r="Y86" s="121">
        <v>4</v>
      </c>
      <c r="Z86" s="121">
        <v>11</v>
      </c>
      <c r="AA86" s="121">
        <v>7</v>
      </c>
      <c r="AB86" s="121">
        <v>8</v>
      </c>
      <c r="AC86" s="121">
        <v>12</v>
      </c>
      <c r="AD86" s="121">
        <v>9</v>
      </c>
      <c r="AE86" s="121">
        <v>15</v>
      </c>
      <c r="AF86" s="121">
        <v>9</v>
      </c>
      <c r="AG86" s="121">
        <v>6</v>
      </c>
      <c r="AH86" s="121"/>
      <c r="AI86" s="121"/>
      <c r="AJ86" s="442">
        <f t="shared" si="60"/>
        <v>103</v>
      </c>
      <c r="AK86" s="122">
        <f t="shared" si="51"/>
        <v>459</v>
      </c>
      <c r="AL86" s="451">
        <f t="shared" si="62"/>
        <v>706</v>
      </c>
      <c r="AM86" s="132">
        <f t="shared" si="63"/>
        <v>1</v>
      </c>
      <c r="AN86" s="454">
        <f t="shared" si="64"/>
        <v>477</v>
      </c>
      <c r="AO86" s="136">
        <v>25</v>
      </c>
      <c r="AP86" s="137">
        <v>7</v>
      </c>
      <c r="AQ86" s="137">
        <v>34</v>
      </c>
      <c r="AR86" s="137">
        <v>23</v>
      </c>
      <c r="AS86" s="137">
        <v>35</v>
      </c>
      <c r="AT86" s="137">
        <v>44</v>
      </c>
      <c r="AU86" s="137">
        <v>43</v>
      </c>
      <c r="AV86" s="137">
        <v>24</v>
      </c>
      <c r="AW86" s="137">
        <v>46</v>
      </c>
      <c r="AX86" s="137">
        <v>28</v>
      </c>
      <c r="AY86" s="137"/>
      <c r="AZ86" s="137"/>
      <c r="BA86" s="442">
        <f t="shared" si="52"/>
        <v>309</v>
      </c>
      <c r="BB86" s="121">
        <v>0</v>
      </c>
      <c r="BC86" s="121">
        <v>1</v>
      </c>
      <c r="BD86" s="121">
        <v>0</v>
      </c>
      <c r="BE86" s="121">
        <v>1</v>
      </c>
      <c r="BF86" s="121">
        <v>1</v>
      </c>
      <c r="BG86" s="121">
        <v>3</v>
      </c>
      <c r="BH86" s="121">
        <v>8</v>
      </c>
      <c r="BI86" s="121">
        <v>3</v>
      </c>
      <c r="BJ86" s="121">
        <v>1</v>
      </c>
      <c r="BK86" s="121">
        <v>1</v>
      </c>
      <c r="BL86" s="121"/>
      <c r="BM86" s="121"/>
      <c r="BN86" s="445">
        <f t="shared" si="53"/>
        <v>19</v>
      </c>
      <c r="BO86" s="143">
        <v>13</v>
      </c>
      <c r="BP86" s="102">
        <v>1</v>
      </c>
      <c r="BQ86" s="102">
        <v>3</v>
      </c>
      <c r="BR86" s="102">
        <v>2</v>
      </c>
      <c r="BS86" s="102">
        <v>5</v>
      </c>
      <c r="BT86" s="102">
        <v>4</v>
      </c>
      <c r="BU86" s="102">
        <v>1</v>
      </c>
      <c r="BV86" s="102">
        <v>1</v>
      </c>
      <c r="BW86" s="102">
        <v>3</v>
      </c>
      <c r="BX86" s="102">
        <v>2</v>
      </c>
      <c r="BY86" s="102"/>
      <c r="BZ86" s="107"/>
      <c r="CA86" s="460">
        <f t="shared" si="71"/>
        <v>35</v>
      </c>
      <c r="CB86" s="102">
        <v>4</v>
      </c>
      <c r="CC86" s="102">
        <v>1</v>
      </c>
      <c r="CD86" s="102">
        <v>8</v>
      </c>
      <c r="CE86" s="102">
        <v>5</v>
      </c>
      <c r="CF86" s="102">
        <v>3</v>
      </c>
      <c r="CG86" s="102">
        <v>7</v>
      </c>
      <c r="CH86" s="102">
        <v>2</v>
      </c>
      <c r="CI86" s="102">
        <v>8</v>
      </c>
      <c r="CJ86" s="102">
        <v>7</v>
      </c>
      <c r="CK86" s="102">
        <v>4</v>
      </c>
      <c r="CL86" s="102"/>
      <c r="CM86" s="102"/>
      <c r="CN86" s="457">
        <f>SUM(CB86:CM86)</f>
        <v>49</v>
      </c>
      <c r="CO86" s="532">
        <f t="shared" si="68"/>
        <v>362</v>
      </c>
      <c r="CP86" s="469">
        <f t="shared" si="65"/>
        <v>1</v>
      </c>
      <c r="CQ86" s="535">
        <f t="shared" si="69"/>
        <v>409</v>
      </c>
      <c r="CR86" s="472">
        <f t="shared" si="66"/>
        <v>771</v>
      </c>
      <c r="CS86" s="219">
        <f t="shared" si="56"/>
        <v>309</v>
      </c>
      <c r="CT86" s="149">
        <f t="shared" si="32"/>
        <v>7.8518820961384433E-2</v>
      </c>
      <c r="CU86" s="149">
        <f t="shared" si="17"/>
        <v>2.198526986918764E-2</v>
      </c>
      <c r="CV86" s="149">
        <f t="shared" si="18"/>
        <v>0.10678559650748283</v>
      </c>
      <c r="CW86" s="149">
        <f t="shared" si="19"/>
        <v>7.2237315284473677E-2</v>
      </c>
      <c r="CX86" s="149">
        <f t="shared" si="20"/>
        <v>0.1099263493459382</v>
      </c>
      <c r="CY86" s="149">
        <f t="shared" si="21"/>
        <v>0.13819312489203661</v>
      </c>
      <c r="CZ86" s="149">
        <f t="shared" si="22"/>
        <v>0.13505237205358123</v>
      </c>
      <c r="DA86" s="149">
        <f t="shared" si="23"/>
        <v>7.5378068122929062E-2</v>
      </c>
      <c r="DB86" s="149">
        <f t="shared" si="24"/>
        <v>0.14447463056894735</v>
      </c>
      <c r="DC86" s="149">
        <f t="shared" si="25"/>
        <v>8.7941079476750561E-2</v>
      </c>
      <c r="DD86" s="149">
        <f t="shared" si="26"/>
        <v>0</v>
      </c>
      <c r="DE86" s="149">
        <f t="shared" si="27"/>
        <v>0</v>
      </c>
      <c r="DF86" s="463">
        <f>SUM(CT86:DE86)</f>
        <v>0.97049262708271156</v>
      </c>
      <c r="DG86" s="435">
        <v>318.39500000000004</v>
      </c>
      <c r="DH86" s="439" t="str">
        <f t="shared" si="59"/>
        <v>BUENO</v>
      </c>
      <c r="DI86" s="467">
        <v>33.341000000000008</v>
      </c>
      <c r="DJ86" s="424">
        <f t="shared" si="30"/>
        <v>413.91350000000006</v>
      </c>
      <c r="DK86" s="425">
        <f t="shared" si="31"/>
        <v>541.27150000000006</v>
      </c>
      <c r="DL86" s="152">
        <v>69</v>
      </c>
      <c r="DM86" s="155">
        <v>28</v>
      </c>
      <c r="DN86" s="158">
        <v>131</v>
      </c>
      <c r="DO86" s="155">
        <v>37</v>
      </c>
      <c r="DP86" s="158">
        <v>221</v>
      </c>
      <c r="DQ86" s="155">
        <v>83</v>
      </c>
      <c r="DR86" s="158">
        <v>281</v>
      </c>
      <c r="DS86" s="155">
        <v>107</v>
      </c>
      <c r="DT86" s="158">
        <v>360</v>
      </c>
      <c r="DU86" s="155">
        <v>142</v>
      </c>
      <c r="DV86" s="158">
        <v>441</v>
      </c>
      <c r="DW86" s="155">
        <v>185</v>
      </c>
      <c r="DX86" s="158">
        <v>518</v>
      </c>
      <c r="DY86" s="155">
        <v>236</v>
      </c>
      <c r="DZ86" s="158">
        <v>584</v>
      </c>
      <c r="EA86" s="155">
        <v>257</v>
      </c>
      <c r="EB86" s="158">
        <v>656</v>
      </c>
      <c r="EC86" s="155">
        <v>293</v>
      </c>
      <c r="ED86" s="158">
        <v>716</v>
      </c>
      <c r="EE86" s="155">
        <v>322</v>
      </c>
      <c r="EF86" s="158"/>
      <c r="EG86" s="155"/>
      <c r="EH86" s="158"/>
      <c r="EI86" s="166"/>
    </row>
    <row r="87" spans="1:139" ht="120" customHeight="1" x14ac:dyDescent="0.25">
      <c r="A87" s="214">
        <v>78</v>
      </c>
      <c r="B87" s="94" t="s">
        <v>213</v>
      </c>
      <c r="C87" s="94" t="s">
        <v>193</v>
      </c>
      <c r="D87" s="100">
        <f t="shared" si="36"/>
        <v>764</v>
      </c>
      <c r="E87" s="101">
        <v>376</v>
      </c>
      <c r="F87" s="392">
        <v>362</v>
      </c>
      <c r="G87" s="102">
        <v>26</v>
      </c>
      <c r="H87" s="103">
        <v>26</v>
      </c>
      <c r="I87" s="101">
        <v>0</v>
      </c>
      <c r="J87" s="115">
        <f t="shared" si="70"/>
        <v>790</v>
      </c>
      <c r="K87" s="120">
        <v>33</v>
      </c>
      <c r="L87" s="121">
        <v>19</v>
      </c>
      <c r="M87" s="121">
        <v>39</v>
      </c>
      <c r="N87" s="121">
        <v>57</v>
      </c>
      <c r="O87" s="121">
        <v>29</v>
      </c>
      <c r="P87" s="121">
        <v>59</v>
      </c>
      <c r="Q87" s="121">
        <v>53</v>
      </c>
      <c r="R87" s="121">
        <v>39</v>
      </c>
      <c r="S87" s="121">
        <v>35</v>
      </c>
      <c r="T87" s="121">
        <v>31</v>
      </c>
      <c r="U87" s="121"/>
      <c r="V87" s="121"/>
      <c r="W87" s="448">
        <f t="shared" si="50"/>
        <v>394</v>
      </c>
      <c r="X87" s="121">
        <v>21</v>
      </c>
      <c r="Y87" s="121">
        <v>5</v>
      </c>
      <c r="Z87" s="121">
        <v>19</v>
      </c>
      <c r="AA87" s="121">
        <v>12</v>
      </c>
      <c r="AB87" s="121">
        <v>6</v>
      </c>
      <c r="AC87" s="121">
        <v>14</v>
      </c>
      <c r="AD87" s="121">
        <v>7</v>
      </c>
      <c r="AE87" s="121">
        <v>10</v>
      </c>
      <c r="AF87" s="121">
        <v>11</v>
      </c>
      <c r="AG87" s="121">
        <v>5</v>
      </c>
      <c r="AH87" s="121"/>
      <c r="AI87" s="121"/>
      <c r="AJ87" s="442">
        <f t="shared" si="60"/>
        <v>110</v>
      </c>
      <c r="AK87" s="122">
        <f t="shared" si="51"/>
        <v>504</v>
      </c>
      <c r="AL87" s="451">
        <f t="shared" si="62"/>
        <v>770</v>
      </c>
      <c r="AM87" s="132">
        <f t="shared" si="63"/>
        <v>0</v>
      </c>
      <c r="AN87" s="454">
        <f t="shared" si="64"/>
        <v>472</v>
      </c>
      <c r="AO87" s="136">
        <v>30</v>
      </c>
      <c r="AP87" s="137">
        <v>8</v>
      </c>
      <c r="AQ87" s="137">
        <v>24</v>
      </c>
      <c r="AR87" s="137">
        <v>33</v>
      </c>
      <c r="AS87" s="137">
        <v>17</v>
      </c>
      <c r="AT87" s="137">
        <v>48</v>
      </c>
      <c r="AU87" s="137">
        <v>50</v>
      </c>
      <c r="AV87" s="137">
        <v>27</v>
      </c>
      <c r="AW87" s="137">
        <v>31</v>
      </c>
      <c r="AX87" s="137">
        <v>31</v>
      </c>
      <c r="AY87" s="137"/>
      <c r="AZ87" s="137"/>
      <c r="BA87" s="442">
        <f t="shared" si="52"/>
        <v>299</v>
      </c>
      <c r="BB87" s="121">
        <v>0</v>
      </c>
      <c r="BC87" s="121">
        <v>2</v>
      </c>
      <c r="BD87" s="121">
        <v>1</v>
      </c>
      <c r="BE87" s="121">
        <v>0</v>
      </c>
      <c r="BF87" s="121">
        <v>2</v>
      </c>
      <c r="BG87" s="121">
        <v>0</v>
      </c>
      <c r="BH87" s="121">
        <v>2</v>
      </c>
      <c r="BI87" s="121">
        <v>0</v>
      </c>
      <c r="BJ87" s="121">
        <v>0</v>
      </c>
      <c r="BK87" s="121">
        <v>1</v>
      </c>
      <c r="BL87" s="121"/>
      <c r="BM87" s="121"/>
      <c r="BN87" s="445">
        <f t="shared" si="53"/>
        <v>8</v>
      </c>
      <c r="BO87" s="143">
        <v>5</v>
      </c>
      <c r="BP87" s="102">
        <v>4</v>
      </c>
      <c r="BQ87" s="102">
        <v>4</v>
      </c>
      <c r="BR87" s="102">
        <v>4</v>
      </c>
      <c r="BS87" s="102">
        <v>2</v>
      </c>
      <c r="BT87" s="102">
        <v>8</v>
      </c>
      <c r="BU87" s="102">
        <v>3</v>
      </c>
      <c r="BV87" s="102">
        <v>2</v>
      </c>
      <c r="BW87" s="102">
        <v>3</v>
      </c>
      <c r="BX87" s="102">
        <v>3</v>
      </c>
      <c r="BY87" s="102"/>
      <c r="BZ87" s="107"/>
      <c r="CA87" s="460">
        <f t="shared" si="71"/>
        <v>38</v>
      </c>
      <c r="CB87" s="102">
        <v>1</v>
      </c>
      <c r="CC87" s="102">
        <v>2</v>
      </c>
      <c r="CD87" s="102">
        <v>12</v>
      </c>
      <c r="CE87" s="102">
        <v>12</v>
      </c>
      <c r="CF87" s="102">
        <v>2</v>
      </c>
      <c r="CG87" s="102">
        <v>8</v>
      </c>
      <c r="CH87" s="102">
        <v>3</v>
      </c>
      <c r="CI87" s="102">
        <v>7</v>
      </c>
      <c r="CJ87" s="102">
        <v>7</v>
      </c>
      <c r="CK87" s="102">
        <v>2</v>
      </c>
      <c r="CL87" s="102"/>
      <c r="CM87" s="102"/>
      <c r="CN87" s="457">
        <f t="shared" si="55"/>
        <v>56</v>
      </c>
      <c r="CO87" s="532">
        <f t="shared" si="68"/>
        <v>433</v>
      </c>
      <c r="CP87" s="469">
        <f t="shared" si="65"/>
        <v>0</v>
      </c>
      <c r="CQ87" s="535">
        <f t="shared" si="69"/>
        <v>408</v>
      </c>
      <c r="CR87" s="472">
        <f t="shared" si="66"/>
        <v>841</v>
      </c>
      <c r="CS87" s="219">
        <f t="shared" si="56"/>
        <v>299</v>
      </c>
      <c r="CT87" s="149">
        <f t="shared" si="32"/>
        <v>9.4222585153661317E-2</v>
      </c>
      <c r="CU87" s="149">
        <f t="shared" si="17"/>
        <v>2.5126022707643018E-2</v>
      </c>
      <c r="CV87" s="149">
        <f t="shared" si="18"/>
        <v>7.5378068122929062E-2</v>
      </c>
      <c r="CW87" s="149">
        <f t="shared" si="19"/>
        <v>0.10364484366902746</v>
      </c>
      <c r="CX87" s="149">
        <f t="shared" si="20"/>
        <v>5.3392798253741415E-2</v>
      </c>
      <c r="CY87" s="149">
        <f t="shared" si="21"/>
        <v>0.15075613624585812</v>
      </c>
      <c r="CZ87" s="149">
        <f t="shared" si="22"/>
        <v>0.15703764192276887</v>
      </c>
      <c r="DA87" s="149">
        <f t="shared" si="23"/>
        <v>8.480032663829519E-2</v>
      </c>
      <c r="DB87" s="149">
        <f t="shared" si="24"/>
        <v>9.7363337992116702E-2</v>
      </c>
      <c r="DC87" s="149">
        <f t="shared" si="25"/>
        <v>9.7363337992116702E-2</v>
      </c>
      <c r="DD87" s="149">
        <f t="shared" si="26"/>
        <v>0</v>
      </c>
      <c r="DE87" s="149">
        <f t="shared" si="27"/>
        <v>0</v>
      </c>
      <c r="DF87" s="463">
        <f t="shared" si="67"/>
        <v>0.93908509869815793</v>
      </c>
      <c r="DG87" s="435">
        <v>318.39500000000004</v>
      </c>
      <c r="DH87" s="439" t="str">
        <f t="shared" si="59"/>
        <v>BUENO</v>
      </c>
      <c r="DI87" s="467">
        <v>33.341000000000008</v>
      </c>
      <c r="DJ87" s="424">
        <f t="shared" si="30"/>
        <v>413.91350000000006</v>
      </c>
      <c r="DK87" s="425">
        <f t="shared" si="31"/>
        <v>541.27150000000006</v>
      </c>
      <c r="DL87" s="152">
        <v>63</v>
      </c>
      <c r="DM87" s="155">
        <v>44</v>
      </c>
      <c r="DN87" s="158">
        <v>132</v>
      </c>
      <c r="DO87" s="155">
        <v>60</v>
      </c>
      <c r="DP87" s="158">
        <v>239</v>
      </c>
      <c r="DQ87" s="155">
        <v>98</v>
      </c>
      <c r="DR87" s="158">
        <v>329</v>
      </c>
      <c r="DS87" s="155">
        <v>135</v>
      </c>
      <c r="DT87" s="158">
        <v>403</v>
      </c>
      <c r="DU87" s="155">
        <v>168</v>
      </c>
      <c r="DV87" s="158">
        <v>510</v>
      </c>
      <c r="DW87" s="155">
        <v>230</v>
      </c>
      <c r="DX87" s="158">
        <v>602</v>
      </c>
      <c r="DY87" s="155">
        <v>288</v>
      </c>
      <c r="DZ87" s="158">
        <v>691</v>
      </c>
      <c r="EA87" s="155">
        <v>321</v>
      </c>
      <c r="EB87" s="158">
        <v>777</v>
      </c>
      <c r="EC87" s="155">
        <v>368</v>
      </c>
      <c r="ED87" s="158">
        <v>833</v>
      </c>
      <c r="EE87" s="155">
        <v>417</v>
      </c>
      <c r="EF87" s="158"/>
      <c r="EG87" s="155"/>
      <c r="EH87" s="158"/>
      <c r="EI87" s="166"/>
    </row>
    <row r="88" spans="1:139" ht="120" customHeight="1" x14ac:dyDescent="0.25">
      <c r="A88" s="214">
        <v>79</v>
      </c>
      <c r="B88" s="94" t="s">
        <v>214</v>
      </c>
      <c r="C88" s="94" t="s">
        <v>194</v>
      </c>
      <c r="D88" s="100">
        <f t="shared" si="36"/>
        <v>1944</v>
      </c>
      <c r="E88" s="101">
        <v>186</v>
      </c>
      <c r="F88" s="392">
        <v>1631</v>
      </c>
      <c r="G88" s="102">
        <v>127</v>
      </c>
      <c r="H88" s="103">
        <v>95</v>
      </c>
      <c r="I88" s="101">
        <v>0</v>
      </c>
      <c r="J88" s="115">
        <f t="shared" si="70"/>
        <v>2039</v>
      </c>
      <c r="K88" s="120">
        <v>111</v>
      </c>
      <c r="L88" s="121">
        <v>117</v>
      </c>
      <c r="M88" s="121">
        <v>264</v>
      </c>
      <c r="N88" s="121">
        <v>178</v>
      </c>
      <c r="O88" s="121">
        <v>195</v>
      </c>
      <c r="P88" s="121">
        <v>171</v>
      </c>
      <c r="Q88" s="121">
        <v>202</v>
      </c>
      <c r="R88" s="121">
        <v>209</v>
      </c>
      <c r="S88" s="121">
        <v>229</v>
      </c>
      <c r="T88" s="121">
        <v>163</v>
      </c>
      <c r="U88" s="121"/>
      <c r="V88" s="121"/>
      <c r="W88" s="448">
        <f t="shared" si="50"/>
        <v>1839</v>
      </c>
      <c r="X88" s="121">
        <v>63</v>
      </c>
      <c r="Y88" s="121">
        <v>18</v>
      </c>
      <c r="Z88" s="121">
        <v>85</v>
      </c>
      <c r="AA88" s="121">
        <v>87</v>
      </c>
      <c r="AB88" s="121">
        <v>76</v>
      </c>
      <c r="AC88" s="121">
        <v>51</v>
      </c>
      <c r="AD88" s="121">
        <v>101</v>
      </c>
      <c r="AE88" s="121">
        <v>76</v>
      </c>
      <c r="AF88" s="121">
        <v>71</v>
      </c>
      <c r="AG88" s="121">
        <v>97</v>
      </c>
      <c r="AH88" s="121"/>
      <c r="AI88" s="121"/>
      <c r="AJ88" s="442">
        <f t="shared" si="60"/>
        <v>725</v>
      </c>
      <c r="AK88" s="122">
        <f t="shared" si="51"/>
        <v>2564</v>
      </c>
      <c r="AL88" s="451">
        <f t="shared" si="62"/>
        <v>2025</v>
      </c>
      <c r="AM88" s="132">
        <f t="shared" si="63"/>
        <v>0</v>
      </c>
      <c r="AN88" s="454">
        <f t="shared" si="64"/>
        <v>2356</v>
      </c>
      <c r="AO88" s="136">
        <v>119</v>
      </c>
      <c r="AP88" s="137">
        <v>77</v>
      </c>
      <c r="AQ88" s="137">
        <v>130</v>
      </c>
      <c r="AR88" s="137">
        <v>142</v>
      </c>
      <c r="AS88" s="137">
        <v>129</v>
      </c>
      <c r="AT88" s="137">
        <v>158</v>
      </c>
      <c r="AU88" s="137">
        <v>113</v>
      </c>
      <c r="AV88" s="137">
        <v>125</v>
      </c>
      <c r="AW88" s="137">
        <v>125</v>
      </c>
      <c r="AX88" s="137">
        <v>110</v>
      </c>
      <c r="AY88" s="137"/>
      <c r="AZ88" s="137"/>
      <c r="BA88" s="442">
        <f t="shared" si="52"/>
        <v>1228</v>
      </c>
      <c r="BB88" s="121">
        <v>4</v>
      </c>
      <c r="BC88" s="121">
        <v>0</v>
      </c>
      <c r="BD88" s="121">
        <v>2</v>
      </c>
      <c r="BE88" s="121">
        <v>1</v>
      </c>
      <c r="BF88" s="121">
        <v>0</v>
      </c>
      <c r="BG88" s="121">
        <v>7</v>
      </c>
      <c r="BH88" s="121">
        <v>36</v>
      </c>
      <c r="BI88" s="121">
        <v>0</v>
      </c>
      <c r="BJ88" s="121">
        <v>2</v>
      </c>
      <c r="BK88" s="121">
        <v>27</v>
      </c>
      <c r="BL88" s="121"/>
      <c r="BM88" s="121"/>
      <c r="BN88" s="445">
        <f t="shared" si="53"/>
        <v>79</v>
      </c>
      <c r="BO88" s="143">
        <v>1</v>
      </c>
      <c r="BP88" s="102">
        <v>1</v>
      </c>
      <c r="BQ88" s="102">
        <v>3</v>
      </c>
      <c r="BR88" s="102">
        <v>0</v>
      </c>
      <c r="BS88" s="102">
        <v>0</v>
      </c>
      <c r="BT88" s="102">
        <v>2</v>
      </c>
      <c r="BU88" s="102">
        <v>1</v>
      </c>
      <c r="BV88" s="102">
        <v>1</v>
      </c>
      <c r="BW88" s="102">
        <v>1</v>
      </c>
      <c r="BX88" s="102">
        <v>1</v>
      </c>
      <c r="BY88" s="102"/>
      <c r="BZ88" s="107"/>
      <c r="CA88" s="460">
        <f t="shared" si="71"/>
        <v>11</v>
      </c>
      <c r="CB88" s="102">
        <v>0</v>
      </c>
      <c r="CC88" s="102">
        <v>0</v>
      </c>
      <c r="CD88" s="102">
        <v>0</v>
      </c>
      <c r="CE88" s="102">
        <v>0</v>
      </c>
      <c r="CF88" s="102">
        <v>0</v>
      </c>
      <c r="CG88" s="102">
        <v>0</v>
      </c>
      <c r="CH88" s="102">
        <v>3</v>
      </c>
      <c r="CI88" s="102">
        <v>0</v>
      </c>
      <c r="CJ88" s="102">
        <v>0</v>
      </c>
      <c r="CK88" s="102">
        <v>0</v>
      </c>
      <c r="CL88" s="102"/>
      <c r="CM88" s="102"/>
      <c r="CN88" s="457">
        <f t="shared" si="55"/>
        <v>3</v>
      </c>
      <c r="CO88" s="532">
        <f t="shared" si="68"/>
        <v>786</v>
      </c>
      <c r="CP88" s="469">
        <f t="shared" si="65"/>
        <v>0</v>
      </c>
      <c r="CQ88" s="535">
        <f t="shared" si="69"/>
        <v>2274</v>
      </c>
      <c r="CR88" s="472">
        <f t="shared" si="66"/>
        <v>3060</v>
      </c>
      <c r="CS88" s="219">
        <f t="shared" si="56"/>
        <v>1228</v>
      </c>
      <c r="CT88" s="149">
        <f t="shared" si="32"/>
        <v>0.20124977803333302</v>
      </c>
      <c r="CU88" s="149">
        <f t="shared" si="17"/>
        <v>0.13022044460980373</v>
      </c>
      <c r="CV88" s="149">
        <f t="shared" si="18"/>
        <v>0.21985269869187643</v>
      </c>
      <c r="CW88" s="149">
        <f t="shared" si="19"/>
        <v>0.24014679395574193</v>
      </c>
      <c r="CX88" s="149">
        <f t="shared" si="20"/>
        <v>0.21816152408655429</v>
      </c>
      <c r="CY88" s="149">
        <f t="shared" si="21"/>
        <v>0.26720558764089597</v>
      </c>
      <c r="CZ88" s="149">
        <f t="shared" si="22"/>
        <v>0.19110273040140027</v>
      </c>
      <c r="DA88" s="149">
        <f t="shared" si="23"/>
        <v>0.2113968256652658</v>
      </c>
      <c r="DB88" s="149">
        <f t="shared" si="24"/>
        <v>0.2113968256652658</v>
      </c>
      <c r="DC88" s="149">
        <f t="shared" si="25"/>
        <v>0.1860292065854339</v>
      </c>
      <c r="DD88" s="149">
        <f t="shared" si="26"/>
        <v>0</v>
      </c>
      <c r="DE88" s="149">
        <f t="shared" si="27"/>
        <v>0</v>
      </c>
      <c r="DF88" s="463">
        <f t="shared" si="67"/>
        <v>2.0767624153355713</v>
      </c>
      <c r="DG88" s="435">
        <v>591.30500000000006</v>
      </c>
      <c r="DH88" s="439" t="str">
        <f t="shared" si="59"/>
        <v>MUY BUENO</v>
      </c>
      <c r="DI88" s="467">
        <v>61.918999999999983</v>
      </c>
      <c r="DJ88" s="424">
        <f t="shared" si="30"/>
        <v>768.69650000000013</v>
      </c>
      <c r="DK88" s="425">
        <f t="shared" si="31"/>
        <v>1005.2185000000001</v>
      </c>
      <c r="DL88" s="152">
        <v>77</v>
      </c>
      <c r="DM88" s="155">
        <v>14</v>
      </c>
      <c r="DN88" s="158">
        <v>115</v>
      </c>
      <c r="DO88" s="155">
        <v>16</v>
      </c>
      <c r="DP88" s="158">
        <v>209</v>
      </c>
      <c r="DQ88" s="155">
        <v>24</v>
      </c>
      <c r="DR88" s="158">
        <v>326</v>
      </c>
      <c r="DS88" s="155">
        <v>33</v>
      </c>
      <c r="DT88" s="158">
        <v>451</v>
      </c>
      <c r="DU88" s="155">
        <v>44</v>
      </c>
      <c r="DV88" s="158">
        <v>541</v>
      </c>
      <c r="DW88" s="155">
        <v>57</v>
      </c>
      <c r="DX88" s="158">
        <v>639</v>
      </c>
      <c r="DY88" s="155">
        <v>97</v>
      </c>
      <c r="DZ88" s="158">
        <v>747</v>
      </c>
      <c r="EA88" s="155">
        <v>105</v>
      </c>
      <c r="EB88" s="158">
        <v>874</v>
      </c>
      <c r="EC88" s="155">
        <v>115</v>
      </c>
      <c r="ED88" s="158">
        <v>1003</v>
      </c>
      <c r="EE88" s="155">
        <v>148</v>
      </c>
      <c r="EF88" s="158"/>
      <c r="EG88" s="155"/>
      <c r="EH88" s="158"/>
      <c r="EI88" s="166"/>
    </row>
    <row r="89" spans="1:139" ht="120" customHeight="1" x14ac:dyDescent="0.25">
      <c r="A89" s="214">
        <v>80</v>
      </c>
      <c r="B89" s="94" t="s">
        <v>215</v>
      </c>
      <c r="C89" s="94" t="s">
        <v>195</v>
      </c>
      <c r="D89" s="100">
        <f t="shared" si="36"/>
        <v>1984</v>
      </c>
      <c r="E89" s="101">
        <v>162</v>
      </c>
      <c r="F89" s="392">
        <v>1633</v>
      </c>
      <c r="G89" s="102">
        <v>189</v>
      </c>
      <c r="H89" s="103">
        <v>60</v>
      </c>
      <c r="I89" s="101">
        <v>0</v>
      </c>
      <c r="J89" s="115">
        <f t="shared" si="70"/>
        <v>2044</v>
      </c>
      <c r="K89" s="120">
        <v>99</v>
      </c>
      <c r="L89" s="121">
        <v>148</v>
      </c>
      <c r="M89" s="121">
        <v>231</v>
      </c>
      <c r="N89" s="121">
        <v>191</v>
      </c>
      <c r="O89" s="121">
        <v>195</v>
      </c>
      <c r="P89" s="121">
        <v>165</v>
      </c>
      <c r="Q89" s="121">
        <v>191</v>
      </c>
      <c r="R89" s="121">
        <v>190</v>
      </c>
      <c r="S89" s="121">
        <v>249</v>
      </c>
      <c r="T89" s="121">
        <v>150</v>
      </c>
      <c r="U89" s="121"/>
      <c r="V89" s="121"/>
      <c r="W89" s="448">
        <f t="shared" si="50"/>
        <v>1809</v>
      </c>
      <c r="X89" s="121">
        <v>57</v>
      </c>
      <c r="Y89" s="121">
        <v>39</v>
      </c>
      <c r="Z89" s="121">
        <v>95</v>
      </c>
      <c r="AA89" s="121">
        <v>105</v>
      </c>
      <c r="AB89" s="121">
        <v>67</v>
      </c>
      <c r="AC89" s="121">
        <v>58</v>
      </c>
      <c r="AD89" s="121">
        <v>86</v>
      </c>
      <c r="AE89" s="121">
        <v>85</v>
      </c>
      <c r="AF89" s="121">
        <v>93</v>
      </c>
      <c r="AG89" s="121">
        <v>84</v>
      </c>
      <c r="AH89" s="121"/>
      <c r="AI89" s="121"/>
      <c r="AJ89" s="442">
        <f t="shared" si="60"/>
        <v>769</v>
      </c>
      <c r="AK89" s="122">
        <f t="shared" si="51"/>
        <v>2578</v>
      </c>
      <c r="AL89" s="451">
        <f t="shared" si="62"/>
        <v>1971</v>
      </c>
      <c r="AM89" s="132">
        <f t="shared" si="63"/>
        <v>0</v>
      </c>
      <c r="AN89" s="454">
        <f t="shared" si="64"/>
        <v>2402</v>
      </c>
      <c r="AO89" s="136">
        <v>46</v>
      </c>
      <c r="AP89" s="137">
        <v>62</v>
      </c>
      <c r="AQ89" s="137">
        <v>138</v>
      </c>
      <c r="AR89" s="137">
        <v>159</v>
      </c>
      <c r="AS89" s="137">
        <v>138</v>
      </c>
      <c r="AT89" s="137">
        <v>137</v>
      </c>
      <c r="AU89" s="137">
        <v>121</v>
      </c>
      <c r="AV89" s="137">
        <v>129</v>
      </c>
      <c r="AW89" s="137">
        <v>140</v>
      </c>
      <c r="AX89" s="137">
        <v>125</v>
      </c>
      <c r="AY89" s="137"/>
      <c r="AZ89" s="137"/>
      <c r="BA89" s="442">
        <f t="shared" si="52"/>
        <v>1195</v>
      </c>
      <c r="BB89" s="121">
        <v>4</v>
      </c>
      <c r="BC89" s="121">
        <v>0</v>
      </c>
      <c r="BD89" s="121">
        <v>1</v>
      </c>
      <c r="BE89" s="121">
        <v>0</v>
      </c>
      <c r="BF89" s="121">
        <v>1</v>
      </c>
      <c r="BG89" s="121">
        <v>1</v>
      </c>
      <c r="BH89" s="121">
        <v>18</v>
      </c>
      <c r="BI89" s="121">
        <v>1</v>
      </c>
      <c r="BJ89" s="121">
        <v>33</v>
      </c>
      <c r="BK89" s="121">
        <v>80</v>
      </c>
      <c r="BL89" s="121"/>
      <c r="BM89" s="121"/>
      <c r="BN89" s="445">
        <f t="shared" si="53"/>
        <v>139</v>
      </c>
      <c r="BO89" s="143">
        <v>1</v>
      </c>
      <c r="BP89" s="102">
        <v>0</v>
      </c>
      <c r="BQ89" s="102">
        <v>4</v>
      </c>
      <c r="BR89" s="102">
        <v>1</v>
      </c>
      <c r="BS89" s="102">
        <v>0</v>
      </c>
      <c r="BT89" s="102">
        <v>3</v>
      </c>
      <c r="BU89" s="102">
        <v>1</v>
      </c>
      <c r="BV89" s="102">
        <v>2</v>
      </c>
      <c r="BW89" s="102">
        <v>2</v>
      </c>
      <c r="BX89" s="102">
        <v>1</v>
      </c>
      <c r="BY89" s="102"/>
      <c r="BZ89" s="107"/>
      <c r="CA89" s="460">
        <f t="shared" si="71"/>
        <v>15</v>
      </c>
      <c r="CB89" s="102">
        <v>0</v>
      </c>
      <c r="CC89" s="102">
        <v>0</v>
      </c>
      <c r="CD89" s="102">
        <v>0</v>
      </c>
      <c r="CE89" s="102">
        <v>0</v>
      </c>
      <c r="CF89" s="102">
        <v>0</v>
      </c>
      <c r="CG89" s="102">
        <v>0</v>
      </c>
      <c r="CH89" s="102">
        <v>3</v>
      </c>
      <c r="CI89" s="102">
        <v>0</v>
      </c>
      <c r="CJ89" s="102">
        <v>0</v>
      </c>
      <c r="CK89" s="102">
        <v>0</v>
      </c>
      <c r="CL89" s="102"/>
      <c r="CM89" s="102"/>
      <c r="CN89" s="457">
        <f t="shared" si="55"/>
        <v>3</v>
      </c>
      <c r="CO89" s="532">
        <f t="shared" si="68"/>
        <v>761</v>
      </c>
      <c r="CP89" s="469">
        <f t="shared" si="65"/>
        <v>0</v>
      </c>
      <c r="CQ89" s="535">
        <f t="shared" si="69"/>
        <v>2260</v>
      </c>
      <c r="CR89" s="472">
        <f t="shared" si="66"/>
        <v>3021</v>
      </c>
      <c r="CS89" s="219">
        <f t="shared" si="56"/>
        <v>1195</v>
      </c>
      <c r="CT89" s="149">
        <f t="shared" si="32"/>
        <v>7.7794031844817813E-2</v>
      </c>
      <c r="CU89" s="149">
        <f t="shared" si="17"/>
        <v>0.10485282552997183</v>
      </c>
      <c r="CV89" s="149">
        <f t="shared" si="18"/>
        <v>0.23338209553445344</v>
      </c>
      <c r="CW89" s="149">
        <f t="shared" si="19"/>
        <v>0.26889676224621806</v>
      </c>
      <c r="CX89" s="149">
        <f t="shared" si="20"/>
        <v>0.23338209553445344</v>
      </c>
      <c r="CY89" s="149">
        <f t="shared" si="21"/>
        <v>0.23169092092913129</v>
      </c>
      <c r="CZ89" s="149">
        <f t="shared" si="22"/>
        <v>0.20463212724397728</v>
      </c>
      <c r="DA89" s="149">
        <f t="shared" si="23"/>
        <v>0.21816152408655429</v>
      </c>
      <c r="DB89" s="149">
        <f t="shared" si="24"/>
        <v>0.23676444474509767</v>
      </c>
      <c r="DC89" s="149">
        <f t="shared" si="25"/>
        <v>0.2113968256652658</v>
      </c>
      <c r="DD89" s="149">
        <f t="shared" si="26"/>
        <v>0</v>
      </c>
      <c r="DE89" s="149">
        <f t="shared" si="27"/>
        <v>0</v>
      </c>
      <c r="DF89" s="463">
        <f t="shared" si="67"/>
        <v>2.0209536533599408</v>
      </c>
      <c r="DG89" s="435">
        <v>591.30500000000006</v>
      </c>
      <c r="DH89" s="439" t="str">
        <f t="shared" si="59"/>
        <v>MUY BUENO</v>
      </c>
      <c r="DI89" s="467">
        <v>61.918999999999983</v>
      </c>
      <c r="DJ89" s="424">
        <f t="shared" si="30"/>
        <v>768.69650000000013</v>
      </c>
      <c r="DK89" s="425">
        <f t="shared" si="31"/>
        <v>1005.2185000000001</v>
      </c>
      <c r="DL89" s="152">
        <v>66</v>
      </c>
      <c r="DM89" s="155">
        <v>9</v>
      </c>
      <c r="DN89" s="158">
        <v>120</v>
      </c>
      <c r="DO89" s="155">
        <v>11</v>
      </c>
      <c r="DP89" s="158">
        <v>211</v>
      </c>
      <c r="DQ89" s="155">
        <v>31</v>
      </c>
      <c r="DR89" s="158">
        <v>357</v>
      </c>
      <c r="DS89" s="155">
        <v>38</v>
      </c>
      <c r="DT89" s="158">
        <v>465</v>
      </c>
      <c r="DU89" s="155">
        <v>59</v>
      </c>
      <c r="DV89" s="158">
        <v>561</v>
      </c>
      <c r="DW89" s="155">
        <v>76</v>
      </c>
      <c r="DX89" s="158">
        <v>664</v>
      </c>
      <c r="DY89" s="155">
        <v>110</v>
      </c>
      <c r="DZ89" s="158">
        <v>768</v>
      </c>
      <c r="EA89" s="155">
        <v>119</v>
      </c>
      <c r="EB89" s="158">
        <v>890</v>
      </c>
      <c r="EC89" s="155">
        <v>161</v>
      </c>
      <c r="ED89" s="158">
        <v>1004</v>
      </c>
      <c r="EE89" s="155">
        <v>255</v>
      </c>
      <c r="EF89" s="158"/>
      <c r="EG89" s="155"/>
      <c r="EH89" s="158"/>
      <c r="EI89" s="166"/>
    </row>
    <row r="90" spans="1:139" ht="120" customHeight="1" x14ac:dyDescent="0.25">
      <c r="A90" s="214">
        <v>81</v>
      </c>
      <c r="B90" s="94" t="s">
        <v>216</v>
      </c>
      <c r="C90" s="94" t="s">
        <v>196</v>
      </c>
      <c r="D90" s="100">
        <f t="shared" si="36"/>
        <v>249</v>
      </c>
      <c r="E90" s="101">
        <v>161</v>
      </c>
      <c r="F90" s="392">
        <v>86</v>
      </c>
      <c r="G90" s="102">
        <v>1</v>
      </c>
      <c r="H90" s="103">
        <v>3</v>
      </c>
      <c r="I90" s="101">
        <v>1</v>
      </c>
      <c r="J90" s="115">
        <f t="shared" si="70"/>
        <v>252</v>
      </c>
      <c r="K90" s="120">
        <v>21</v>
      </c>
      <c r="L90" s="121">
        <v>13</v>
      </c>
      <c r="M90" s="121">
        <v>12</v>
      </c>
      <c r="N90" s="121">
        <v>20</v>
      </c>
      <c r="O90" s="121">
        <v>17</v>
      </c>
      <c r="P90" s="121">
        <v>14</v>
      </c>
      <c r="Q90" s="121">
        <v>12</v>
      </c>
      <c r="R90" s="121">
        <v>15</v>
      </c>
      <c r="S90" s="121">
        <v>18</v>
      </c>
      <c r="T90" s="121">
        <v>12</v>
      </c>
      <c r="U90" s="121"/>
      <c r="V90" s="121"/>
      <c r="W90" s="448">
        <f t="shared" si="50"/>
        <v>154</v>
      </c>
      <c r="X90" s="121">
        <v>7</v>
      </c>
      <c r="Y90" s="121">
        <v>1</v>
      </c>
      <c r="Z90" s="121">
        <v>7</v>
      </c>
      <c r="AA90" s="121">
        <v>3</v>
      </c>
      <c r="AB90" s="121">
        <v>5</v>
      </c>
      <c r="AC90" s="121">
        <v>12</v>
      </c>
      <c r="AD90" s="121">
        <v>12</v>
      </c>
      <c r="AE90" s="121">
        <v>8</v>
      </c>
      <c r="AF90" s="121">
        <v>4</v>
      </c>
      <c r="AG90" s="121">
        <v>5</v>
      </c>
      <c r="AH90" s="121"/>
      <c r="AI90" s="121"/>
      <c r="AJ90" s="442">
        <f t="shared" si="60"/>
        <v>64</v>
      </c>
      <c r="AK90" s="122">
        <f t="shared" si="51"/>
        <v>218</v>
      </c>
      <c r="AL90" s="451">
        <f t="shared" si="62"/>
        <v>316</v>
      </c>
      <c r="AM90" s="132">
        <f t="shared" si="63"/>
        <v>1</v>
      </c>
      <c r="AN90" s="454">
        <f t="shared" si="64"/>
        <v>150</v>
      </c>
      <c r="AO90" s="136">
        <v>8</v>
      </c>
      <c r="AP90" s="137">
        <v>8</v>
      </c>
      <c r="AQ90" s="137">
        <v>9</v>
      </c>
      <c r="AR90" s="137">
        <v>10</v>
      </c>
      <c r="AS90" s="137">
        <v>11</v>
      </c>
      <c r="AT90" s="137">
        <v>11</v>
      </c>
      <c r="AU90" s="137">
        <v>9</v>
      </c>
      <c r="AV90" s="137">
        <v>7</v>
      </c>
      <c r="AW90" s="137">
        <v>9</v>
      </c>
      <c r="AX90" s="137">
        <v>7</v>
      </c>
      <c r="AY90" s="137"/>
      <c r="AZ90" s="137"/>
      <c r="BA90" s="442">
        <f t="shared" si="52"/>
        <v>89</v>
      </c>
      <c r="BB90" s="121">
        <v>0</v>
      </c>
      <c r="BC90" s="121">
        <v>0</v>
      </c>
      <c r="BD90" s="121">
        <v>1</v>
      </c>
      <c r="BE90" s="121">
        <v>0</v>
      </c>
      <c r="BF90" s="121">
        <v>0</v>
      </c>
      <c r="BG90" s="121">
        <v>0</v>
      </c>
      <c r="BH90" s="121">
        <v>0</v>
      </c>
      <c r="BI90" s="121">
        <v>0</v>
      </c>
      <c r="BJ90" s="121">
        <v>0</v>
      </c>
      <c r="BK90" s="121">
        <v>0</v>
      </c>
      <c r="BL90" s="121"/>
      <c r="BM90" s="121"/>
      <c r="BN90" s="445">
        <f t="shared" si="53"/>
        <v>1</v>
      </c>
      <c r="BO90" s="143">
        <v>1</v>
      </c>
      <c r="BP90" s="102">
        <v>0</v>
      </c>
      <c r="BQ90" s="102">
        <v>1</v>
      </c>
      <c r="BR90" s="102">
        <v>0</v>
      </c>
      <c r="BS90" s="102">
        <v>1</v>
      </c>
      <c r="BT90" s="102">
        <v>1</v>
      </c>
      <c r="BU90" s="102">
        <v>0</v>
      </c>
      <c r="BV90" s="102">
        <v>1</v>
      </c>
      <c r="BW90" s="102">
        <v>1</v>
      </c>
      <c r="BX90" s="102">
        <v>0</v>
      </c>
      <c r="BY90" s="102"/>
      <c r="BZ90" s="107"/>
      <c r="CA90" s="460">
        <f t="shared" si="71"/>
        <v>6</v>
      </c>
      <c r="CB90" s="102">
        <v>1</v>
      </c>
      <c r="CC90" s="102">
        <v>1</v>
      </c>
      <c r="CD90" s="102">
        <v>0</v>
      </c>
      <c r="CE90" s="102">
        <v>0</v>
      </c>
      <c r="CF90" s="102">
        <v>0</v>
      </c>
      <c r="CG90" s="102">
        <v>1</v>
      </c>
      <c r="CH90" s="102">
        <v>0</v>
      </c>
      <c r="CI90" s="102">
        <v>1</v>
      </c>
      <c r="CJ90" s="102">
        <v>1</v>
      </c>
      <c r="CK90" s="102">
        <v>0</v>
      </c>
      <c r="CL90" s="102"/>
      <c r="CM90" s="102"/>
      <c r="CN90" s="457">
        <f t="shared" si="55"/>
        <v>5</v>
      </c>
      <c r="CO90" s="532">
        <f t="shared" si="68"/>
        <v>221</v>
      </c>
      <c r="CP90" s="469">
        <f t="shared" si="65"/>
        <v>1</v>
      </c>
      <c r="CQ90" s="535">
        <f t="shared" si="69"/>
        <v>144</v>
      </c>
      <c r="CR90" s="472">
        <f t="shared" si="66"/>
        <v>365</v>
      </c>
      <c r="CS90" s="219">
        <f t="shared" si="56"/>
        <v>89</v>
      </c>
      <c r="CT90" s="149">
        <f t="shared" si="32"/>
        <v>5.8627386317833714E-2</v>
      </c>
      <c r="CU90" s="149">
        <f t="shared" si="17"/>
        <v>5.8627386317833714E-2</v>
      </c>
      <c r="CV90" s="149">
        <f t="shared" si="18"/>
        <v>6.5955809607562921E-2</v>
      </c>
      <c r="CW90" s="149">
        <f t="shared" si="19"/>
        <v>7.3284232897292134E-2</v>
      </c>
      <c r="CX90" s="149">
        <f t="shared" si="20"/>
        <v>8.0612656187021361E-2</v>
      </c>
      <c r="CY90" s="149">
        <f t="shared" si="21"/>
        <v>8.0612656187021361E-2</v>
      </c>
      <c r="CZ90" s="149">
        <f t="shared" si="22"/>
        <v>6.5955809607562921E-2</v>
      </c>
      <c r="DA90" s="149">
        <f t="shared" si="23"/>
        <v>5.1298963028104501E-2</v>
      </c>
      <c r="DB90" s="149">
        <f t="shared" si="24"/>
        <v>6.5955809607562921E-2</v>
      </c>
      <c r="DC90" s="149">
        <f t="shared" si="25"/>
        <v>5.1298963028104501E-2</v>
      </c>
      <c r="DD90" s="149">
        <f t="shared" si="26"/>
        <v>0</v>
      </c>
      <c r="DE90" s="149">
        <f t="shared" si="27"/>
        <v>0</v>
      </c>
      <c r="DF90" s="463">
        <f t="shared" si="67"/>
        <v>0.65222967278590016</v>
      </c>
      <c r="DG90" s="435">
        <v>136.45500000000001</v>
      </c>
      <c r="DH90" s="439" t="str">
        <f t="shared" si="59"/>
        <v>BAJO</v>
      </c>
      <c r="DI90" s="467">
        <v>14.288999999999987</v>
      </c>
      <c r="DJ90" s="424">
        <f t="shared" si="30"/>
        <v>177.39150000000004</v>
      </c>
      <c r="DK90" s="425">
        <f t="shared" si="31"/>
        <v>231.9735</v>
      </c>
      <c r="DL90" s="152">
        <v>40</v>
      </c>
      <c r="DM90" s="155">
        <v>19</v>
      </c>
      <c r="DN90" s="158">
        <v>68</v>
      </c>
      <c r="DO90" s="155">
        <v>34</v>
      </c>
      <c r="DP90" s="158">
        <v>108</v>
      </c>
      <c r="DQ90" s="155">
        <v>69</v>
      </c>
      <c r="DR90" s="158">
        <v>136</v>
      </c>
      <c r="DS90" s="155">
        <v>88</v>
      </c>
      <c r="DT90" s="158">
        <v>177</v>
      </c>
      <c r="DU90" s="155">
        <v>109</v>
      </c>
      <c r="DV90" s="158">
        <v>215</v>
      </c>
      <c r="DW90" s="155">
        <v>128</v>
      </c>
      <c r="DX90" s="158">
        <v>262</v>
      </c>
      <c r="DY90" s="155">
        <v>145</v>
      </c>
      <c r="DZ90" s="158">
        <v>321</v>
      </c>
      <c r="EA90" s="155">
        <v>168</v>
      </c>
      <c r="EB90" s="158">
        <v>362</v>
      </c>
      <c r="EC90" s="155">
        <v>183</v>
      </c>
      <c r="ED90" s="158">
        <v>403</v>
      </c>
      <c r="EE90" s="155">
        <v>207</v>
      </c>
      <c r="EF90" s="158"/>
      <c r="EG90" s="155"/>
      <c r="EH90" s="158"/>
      <c r="EI90" s="166"/>
    </row>
    <row r="91" spans="1:139" ht="120" customHeight="1" x14ac:dyDescent="0.25">
      <c r="A91" s="214">
        <v>82</v>
      </c>
      <c r="B91" s="94" t="s">
        <v>246</v>
      </c>
      <c r="C91" s="94" t="s">
        <v>197</v>
      </c>
      <c r="D91" s="100">
        <f t="shared" si="36"/>
        <v>516</v>
      </c>
      <c r="E91" s="101">
        <v>374</v>
      </c>
      <c r="F91" s="392">
        <v>118</v>
      </c>
      <c r="G91" s="102">
        <v>24</v>
      </c>
      <c r="H91" s="103">
        <v>22</v>
      </c>
      <c r="I91" s="101">
        <v>0</v>
      </c>
      <c r="J91" s="115">
        <f t="shared" si="70"/>
        <v>538</v>
      </c>
      <c r="K91" s="120">
        <v>42</v>
      </c>
      <c r="L91" s="121">
        <v>14</v>
      </c>
      <c r="M91" s="121">
        <v>56</v>
      </c>
      <c r="N91" s="121">
        <v>45</v>
      </c>
      <c r="O91" s="121">
        <v>38</v>
      </c>
      <c r="P91" s="121">
        <v>38</v>
      </c>
      <c r="Q91" s="121">
        <v>48</v>
      </c>
      <c r="R91" s="121">
        <v>42</v>
      </c>
      <c r="S91" s="121">
        <v>38</v>
      </c>
      <c r="T91" s="121">
        <v>29</v>
      </c>
      <c r="U91" s="121"/>
      <c r="V91" s="121"/>
      <c r="W91" s="448">
        <f t="shared" si="50"/>
        <v>390</v>
      </c>
      <c r="X91" s="121">
        <v>30</v>
      </c>
      <c r="Y91" s="121">
        <v>2</v>
      </c>
      <c r="Z91" s="121">
        <v>8</v>
      </c>
      <c r="AA91" s="121">
        <v>6</v>
      </c>
      <c r="AB91" s="121">
        <v>7</v>
      </c>
      <c r="AC91" s="121">
        <v>10</v>
      </c>
      <c r="AD91" s="121">
        <v>6</v>
      </c>
      <c r="AE91" s="121">
        <v>17</v>
      </c>
      <c r="AF91" s="121">
        <v>10</v>
      </c>
      <c r="AG91" s="121">
        <v>11</v>
      </c>
      <c r="AH91" s="121"/>
      <c r="AI91" s="121"/>
      <c r="AJ91" s="442">
        <f t="shared" si="60"/>
        <v>107</v>
      </c>
      <c r="AK91" s="122">
        <f t="shared" si="51"/>
        <v>497</v>
      </c>
      <c r="AL91" s="451">
        <f t="shared" si="62"/>
        <v>764</v>
      </c>
      <c r="AM91" s="132">
        <f t="shared" si="63"/>
        <v>0</v>
      </c>
      <c r="AN91" s="454">
        <f t="shared" si="64"/>
        <v>225</v>
      </c>
      <c r="AO91" s="136">
        <v>38</v>
      </c>
      <c r="AP91" s="137">
        <v>14</v>
      </c>
      <c r="AQ91" s="137">
        <v>30</v>
      </c>
      <c r="AR91" s="137">
        <v>12</v>
      </c>
      <c r="AS91" s="137">
        <v>29</v>
      </c>
      <c r="AT91" s="137">
        <v>42</v>
      </c>
      <c r="AU91" s="137">
        <v>44</v>
      </c>
      <c r="AV91" s="137">
        <v>30</v>
      </c>
      <c r="AW91" s="137">
        <v>41</v>
      </c>
      <c r="AX91" s="137">
        <v>29</v>
      </c>
      <c r="AY91" s="137"/>
      <c r="AZ91" s="137"/>
      <c r="BA91" s="442">
        <f t="shared" si="52"/>
        <v>309</v>
      </c>
      <c r="BB91" s="121">
        <v>0</v>
      </c>
      <c r="BC91" s="121">
        <v>0</v>
      </c>
      <c r="BD91" s="121">
        <v>1</v>
      </c>
      <c r="BE91" s="121">
        <v>0</v>
      </c>
      <c r="BF91" s="121">
        <v>0</v>
      </c>
      <c r="BG91" s="121">
        <v>1</v>
      </c>
      <c r="BH91" s="121">
        <v>3</v>
      </c>
      <c r="BI91" s="121">
        <v>1</v>
      </c>
      <c r="BJ91" s="121">
        <v>4</v>
      </c>
      <c r="BK91" s="121">
        <v>0</v>
      </c>
      <c r="BL91" s="121"/>
      <c r="BM91" s="121"/>
      <c r="BN91" s="445">
        <f t="shared" si="53"/>
        <v>10</v>
      </c>
      <c r="BO91" s="143">
        <v>5</v>
      </c>
      <c r="BP91" s="102">
        <v>4</v>
      </c>
      <c r="BQ91" s="102">
        <v>3</v>
      </c>
      <c r="BR91" s="102">
        <v>6</v>
      </c>
      <c r="BS91" s="102">
        <v>1</v>
      </c>
      <c r="BT91" s="102">
        <v>3</v>
      </c>
      <c r="BU91" s="102">
        <v>3</v>
      </c>
      <c r="BV91" s="102">
        <v>2</v>
      </c>
      <c r="BW91" s="102">
        <v>3</v>
      </c>
      <c r="BX91" s="102">
        <v>2</v>
      </c>
      <c r="BY91" s="102"/>
      <c r="BZ91" s="107"/>
      <c r="CA91" s="460">
        <f t="shared" si="71"/>
        <v>32</v>
      </c>
      <c r="CB91" s="102">
        <v>3</v>
      </c>
      <c r="CC91" s="102">
        <v>1</v>
      </c>
      <c r="CD91" s="102">
        <v>3</v>
      </c>
      <c r="CE91" s="102">
        <v>6</v>
      </c>
      <c r="CF91" s="102">
        <v>6</v>
      </c>
      <c r="CG91" s="102">
        <v>4</v>
      </c>
      <c r="CH91" s="102">
        <v>5</v>
      </c>
      <c r="CI91" s="102">
        <v>13</v>
      </c>
      <c r="CJ91" s="102">
        <v>3</v>
      </c>
      <c r="CK91" s="102">
        <v>4</v>
      </c>
      <c r="CL91" s="102"/>
      <c r="CM91" s="102"/>
      <c r="CN91" s="457">
        <f t="shared" si="55"/>
        <v>48</v>
      </c>
      <c r="CO91" s="532">
        <f t="shared" si="68"/>
        <v>423</v>
      </c>
      <c r="CP91" s="469">
        <f t="shared" si="65"/>
        <v>0</v>
      </c>
      <c r="CQ91" s="535">
        <f t="shared" si="69"/>
        <v>167</v>
      </c>
      <c r="CR91" s="472">
        <f t="shared" si="66"/>
        <v>590</v>
      </c>
      <c r="CS91" s="219">
        <f t="shared" si="56"/>
        <v>309</v>
      </c>
      <c r="CT91" s="149">
        <f t="shared" si="32"/>
        <v>0.11934860786130434</v>
      </c>
      <c r="CU91" s="149">
        <f t="shared" si="17"/>
        <v>4.3970539738375281E-2</v>
      </c>
      <c r="CV91" s="149">
        <f t="shared" si="18"/>
        <v>9.4222585153661317E-2</v>
      </c>
      <c r="CW91" s="149">
        <f t="shared" si="19"/>
        <v>3.7689034061464531E-2</v>
      </c>
      <c r="CX91" s="149">
        <f t="shared" si="20"/>
        <v>9.1081832315205946E-2</v>
      </c>
      <c r="CY91" s="149">
        <f t="shared" si="21"/>
        <v>0.13191161921512584</v>
      </c>
      <c r="CZ91" s="149">
        <f t="shared" si="22"/>
        <v>0.13819312489203661</v>
      </c>
      <c r="DA91" s="149">
        <f t="shared" si="23"/>
        <v>9.4222585153661317E-2</v>
      </c>
      <c r="DB91" s="149">
        <f t="shared" si="24"/>
        <v>0.12877086637667048</v>
      </c>
      <c r="DC91" s="149">
        <f t="shared" si="25"/>
        <v>9.1081832315205946E-2</v>
      </c>
      <c r="DD91" s="149">
        <f t="shared" si="26"/>
        <v>0</v>
      </c>
      <c r="DE91" s="149">
        <f t="shared" si="27"/>
        <v>0</v>
      </c>
      <c r="DF91" s="463">
        <f t="shared" si="67"/>
        <v>0.97049262708271167</v>
      </c>
      <c r="DG91" s="435">
        <v>318.39500000000004</v>
      </c>
      <c r="DH91" s="439" t="str">
        <f t="shared" si="59"/>
        <v>BUENO</v>
      </c>
      <c r="DI91" s="467">
        <v>33.341000000000008</v>
      </c>
      <c r="DJ91" s="424">
        <f t="shared" si="30"/>
        <v>413.91350000000006</v>
      </c>
      <c r="DK91" s="425">
        <f t="shared" si="31"/>
        <v>541.27150000000006</v>
      </c>
      <c r="DL91" s="152">
        <v>57</v>
      </c>
      <c r="DM91" s="155">
        <v>48</v>
      </c>
      <c r="DN91" s="158">
        <v>105</v>
      </c>
      <c r="DO91" s="155">
        <v>67</v>
      </c>
      <c r="DP91" s="158">
        <v>194</v>
      </c>
      <c r="DQ91" s="155">
        <v>101</v>
      </c>
      <c r="DR91" s="158">
        <v>256</v>
      </c>
      <c r="DS91" s="155">
        <v>121</v>
      </c>
      <c r="DT91" s="158">
        <v>348</v>
      </c>
      <c r="DU91" s="155">
        <v>153</v>
      </c>
      <c r="DV91" s="158">
        <v>436</v>
      </c>
      <c r="DW91" s="155">
        <v>200</v>
      </c>
      <c r="DX91" s="158">
        <v>507</v>
      </c>
      <c r="DY91" s="155">
        <v>249</v>
      </c>
      <c r="DZ91" s="158">
        <v>582</v>
      </c>
      <c r="EA91" s="155">
        <v>287</v>
      </c>
      <c r="EB91" s="158">
        <v>672</v>
      </c>
      <c r="EC91" s="155">
        <v>183</v>
      </c>
      <c r="ED91" s="158">
        <v>738</v>
      </c>
      <c r="EE91" s="155">
        <v>371</v>
      </c>
      <c r="EF91" s="158"/>
      <c r="EG91" s="155"/>
      <c r="EH91" s="158"/>
      <c r="EI91" s="166"/>
    </row>
    <row r="92" spans="1:139" ht="120" customHeight="1" x14ac:dyDescent="0.25">
      <c r="A92" s="214">
        <v>83</v>
      </c>
      <c r="B92" s="94" t="s">
        <v>247</v>
      </c>
      <c r="C92" s="94" t="s">
        <v>198</v>
      </c>
      <c r="D92" s="100">
        <f t="shared" si="36"/>
        <v>500</v>
      </c>
      <c r="E92" s="101">
        <v>402</v>
      </c>
      <c r="F92" s="392">
        <v>70</v>
      </c>
      <c r="G92" s="102">
        <v>28</v>
      </c>
      <c r="H92" s="103">
        <v>9</v>
      </c>
      <c r="I92" s="101">
        <v>0</v>
      </c>
      <c r="J92" s="115">
        <f t="shared" si="70"/>
        <v>509</v>
      </c>
      <c r="K92" s="120">
        <v>32</v>
      </c>
      <c r="L92" s="121">
        <v>16</v>
      </c>
      <c r="M92" s="121">
        <v>53</v>
      </c>
      <c r="N92" s="121">
        <v>55</v>
      </c>
      <c r="O92" s="121">
        <v>30</v>
      </c>
      <c r="P92" s="121">
        <v>38</v>
      </c>
      <c r="Q92" s="121">
        <v>38</v>
      </c>
      <c r="R92" s="121">
        <v>38</v>
      </c>
      <c r="S92" s="121">
        <v>42</v>
      </c>
      <c r="T92" s="121">
        <v>36</v>
      </c>
      <c r="U92" s="121"/>
      <c r="V92" s="121"/>
      <c r="W92" s="448">
        <f t="shared" si="50"/>
        <v>378</v>
      </c>
      <c r="X92" s="121">
        <v>5</v>
      </c>
      <c r="Y92" s="121">
        <v>1</v>
      </c>
      <c r="Z92" s="121">
        <v>5</v>
      </c>
      <c r="AA92" s="121">
        <v>5</v>
      </c>
      <c r="AB92" s="121">
        <v>3</v>
      </c>
      <c r="AC92" s="121">
        <v>7</v>
      </c>
      <c r="AD92" s="121">
        <v>7</v>
      </c>
      <c r="AE92" s="121">
        <v>10</v>
      </c>
      <c r="AF92" s="121">
        <v>17</v>
      </c>
      <c r="AG92" s="121">
        <v>17</v>
      </c>
      <c r="AH92" s="121"/>
      <c r="AI92" s="121"/>
      <c r="AJ92" s="442">
        <f t="shared" si="60"/>
        <v>77</v>
      </c>
      <c r="AK92" s="122">
        <f t="shared" si="51"/>
        <v>455</v>
      </c>
      <c r="AL92" s="451">
        <f t="shared" si="62"/>
        <v>780</v>
      </c>
      <c r="AM92" s="132">
        <f t="shared" si="63"/>
        <v>0</v>
      </c>
      <c r="AN92" s="454">
        <f t="shared" si="64"/>
        <v>147</v>
      </c>
      <c r="AO92" s="136">
        <v>26</v>
      </c>
      <c r="AP92" s="137">
        <v>10</v>
      </c>
      <c r="AQ92" s="137">
        <v>37</v>
      </c>
      <c r="AR92" s="137">
        <v>25</v>
      </c>
      <c r="AS92" s="137">
        <v>24</v>
      </c>
      <c r="AT92" s="137">
        <v>28</v>
      </c>
      <c r="AU92" s="137">
        <v>33</v>
      </c>
      <c r="AV92" s="137">
        <v>36</v>
      </c>
      <c r="AW92" s="137">
        <v>55</v>
      </c>
      <c r="AX92" s="137">
        <v>38</v>
      </c>
      <c r="AY92" s="137"/>
      <c r="AZ92" s="137"/>
      <c r="BA92" s="442">
        <f t="shared" si="52"/>
        <v>312</v>
      </c>
      <c r="BB92" s="121">
        <v>0</v>
      </c>
      <c r="BC92" s="121">
        <v>0</v>
      </c>
      <c r="BD92" s="121">
        <v>0</v>
      </c>
      <c r="BE92" s="121">
        <v>0</v>
      </c>
      <c r="BF92" s="121">
        <v>0</v>
      </c>
      <c r="BG92" s="121">
        <v>0</v>
      </c>
      <c r="BH92" s="121">
        <v>2</v>
      </c>
      <c r="BI92" s="121">
        <v>0</v>
      </c>
      <c r="BJ92" s="121">
        <v>0</v>
      </c>
      <c r="BK92" s="121">
        <v>0</v>
      </c>
      <c r="BL92" s="121"/>
      <c r="BM92" s="121"/>
      <c r="BN92" s="445">
        <f t="shared" si="53"/>
        <v>2</v>
      </c>
      <c r="BO92" s="143">
        <v>1</v>
      </c>
      <c r="BP92" s="102">
        <v>4</v>
      </c>
      <c r="BQ92" s="102">
        <v>5</v>
      </c>
      <c r="BR92" s="102">
        <v>0</v>
      </c>
      <c r="BS92" s="102">
        <v>2</v>
      </c>
      <c r="BT92" s="102">
        <v>4</v>
      </c>
      <c r="BU92" s="102">
        <v>1</v>
      </c>
      <c r="BV92" s="102">
        <v>0</v>
      </c>
      <c r="BW92" s="102">
        <v>1</v>
      </c>
      <c r="BX92" s="102">
        <v>1</v>
      </c>
      <c r="BY92" s="102"/>
      <c r="BZ92" s="107"/>
      <c r="CA92" s="460">
        <f t="shared" si="71"/>
        <v>19</v>
      </c>
      <c r="CB92" s="102">
        <v>3</v>
      </c>
      <c r="CC92" s="102">
        <v>0</v>
      </c>
      <c r="CD92" s="102">
        <v>4</v>
      </c>
      <c r="CE92" s="102">
        <v>3</v>
      </c>
      <c r="CF92" s="102">
        <v>2</v>
      </c>
      <c r="CG92" s="102">
        <v>6</v>
      </c>
      <c r="CH92" s="102">
        <v>5</v>
      </c>
      <c r="CI92" s="102">
        <v>3</v>
      </c>
      <c r="CJ92" s="102">
        <v>12</v>
      </c>
      <c r="CK92" s="102">
        <v>3</v>
      </c>
      <c r="CL92" s="102"/>
      <c r="CM92" s="102"/>
      <c r="CN92" s="457">
        <f t="shared" si="55"/>
        <v>41</v>
      </c>
      <c r="CO92" s="532">
        <f t="shared" si="68"/>
        <v>449</v>
      </c>
      <c r="CP92" s="469">
        <f t="shared" si="65"/>
        <v>0</v>
      </c>
      <c r="CQ92" s="535">
        <f t="shared" si="69"/>
        <v>104</v>
      </c>
      <c r="CR92" s="472">
        <f t="shared" si="66"/>
        <v>553</v>
      </c>
      <c r="CS92" s="219">
        <f t="shared" si="56"/>
        <v>312</v>
      </c>
      <c r="CT92" s="149">
        <f t="shared" si="32"/>
        <v>8.1659573799839819E-2</v>
      </c>
      <c r="CU92" s="149">
        <f t="shared" si="17"/>
        <v>3.1407528384553775E-2</v>
      </c>
      <c r="CV92" s="149">
        <f t="shared" si="18"/>
        <v>0.11620785502284896</v>
      </c>
      <c r="CW92" s="149">
        <f t="shared" si="19"/>
        <v>7.8518820961384433E-2</v>
      </c>
      <c r="CX92" s="149">
        <f t="shared" si="20"/>
        <v>7.5378068122929062E-2</v>
      </c>
      <c r="CY92" s="149">
        <f t="shared" si="21"/>
        <v>8.7941079476750561E-2</v>
      </c>
      <c r="CZ92" s="149">
        <f t="shared" si="22"/>
        <v>0.10364484366902746</v>
      </c>
      <c r="DA92" s="149">
        <f t="shared" si="23"/>
        <v>0.11306710218439359</v>
      </c>
      <c r="DB92" s="149">
        <f t="shared" si="24"/>
        <v>0.17274140611504576</v>
      </c>
      <c r="DC92" s="149">
        <f t="shared" si="25"/>
        <v>0.11934860786130434</v>
      </c>
      <c r="DD92" s="149">
        <f t="shared" si="26"/>
        <v>0</v>
      </c>
      <c r="DE92" s="149">
        <f t="shared" si="27"/>
        <v>0</v>
      </c>
      <c r="DF92" s="463">
        <f t="shared" si="67"/>
        <v>0.97991488559807771</v>
      </c>
      <c r="DG92" s="435">
        <v>318.39500000000004</v>
      </c>
      <c r="DH92" s="439" t="str">
        <f t="shared" si="59"/>
        <v>BUENO</v>
      </c>
      <c r="DI92" s="467">
        <v>33.341000000000008</v>
      </c>
      <c r="DJ92" s="424">
        <f t="shared" si="30"/>
        <v>413.91350000000006</v>
      </c>
      <c r="DK92" s="425">
        <f t="shared" si="31"/>
        <v>541.27150000000006</v>
      </c>
      <c r="DL92" s="152">
        <v>56</v>
      </c>
      <c r="DM92" s="155">
        <v>40</v>
      </c>
      <c r="DN92" s="158">
        <v>102</v>
      </c>
      <c r="DO92" s="155">
        <v>60</v>
      </c>
      <c r="DP92" s="158">
        <v>196</v>
      </c>
      <c r="DQ92" s="155">
        <v>106</v>
      </c>
      <c r="DR92" s="158">
        <v>274</v>
      </c>
      <c r="DS92" s="155">
        <v>149</v>
      </c>
      <c r="DT92" s="158">
        <v>355</v>
      </c>
      <c r="DU92" s="155">
        <v>192</v>
      </c>
      <c r="DV92" s="158">
        <v>477</v>
      </c>
      <c r="DW92" s="155">
        <v>232</v>
      </c>
      <c r="DX92" s="158">
        <v>558</v>
      </c>
      <c r="DY92" s="155">
        <v>279</v>
      </c>
      <c r="DZ92" s="158">
        <v>624</v>
      </c>
      <c r="EA92" s="155">
        <v>319</v>
      </c>
      <c r="EB92" s="158">
        <v>719</v>
      </c>
      <c r="EC92" s="155">
        <v>369</v>
      </c>
      <c r="ED92" s="158">
        <v>797</v>
      </c>
      <c r="EE92" s="155">
        <v>404</v>
      </c>
      <c r="EF92" s="158"/>
      <c r="EG92" s="155"/>
      <c r="EH92" s="158"/>
      <c r="EI92" s="166"/>
    </row>
    <row r="93" spans="1:139" ht="120" customHeight="1" x14ac:dyDescent="0.25">
      <c r="A93" s="214">
        <v>84</v>
      </c>
      <c r="B93" s="94" t="s">
        <v>248</v>
      </c>
      <c r="C93" s="94" t="s">
        <v>199</v>
      </c>
      <c r="D93" s="100">
        <f t="shared" si="36"/>
        <v>239</v>
      </c>
      <c r="E93" s="101">
        <v>172</v>
      </c>
      <c r="F93" s="392">
        <v>65</v>
      </c>
      <c r="G93" s="102">
        <v>2</v>
      </c>
      <c r="H93" s="103">
        <v>3</v>
      </c>
      <c r="I93" s="101">
        <v>0</v>
      </c>
      <c r="J93" s="115">
        <f t="shared" si="70"/>
        <v>242</v>
      </c>
      <c r="K93" s="120">
        <v>23</v>
      </c>
      <c r="L93" s="121">
        <v>3</v>
      </c>
      <c r="M93" s="121">
        <v>21</v>
      </c>
      <c r="N93" s="121">
        <v>13</v>
      </c>
      <c r="O93" s="121">
        <v>16</v>
      </c>
      <c r="P93" s="121">
        <v>16</v>
      </c>
      <c r="Q93" s="121">
        <v>9</v>
      </c>
      <c r="R93" s="121">
        <v>16</v>
      </c>
      <c r="S93" s="121">
        <v>14</v>
      </c>
      <c r="T93" s="121">
        <v>16</v>
      </c>
      <c r="U93" s="121"/>
      <c r="V93" s="121"/>
      <c r="W93" s="448">
        <f t="shared" si="50"/>
        <v>147</v>
      </c>
      <c r="X93" s="121">
        <v>2</v>
      </c>
      <c r="Y93" s="121">
        <v>0</v>
      </c>
      <c r="Z93" s="121">
        <v>5</v>
      </c>
      <c r="AA93" s="121">
        <v>1</v>
      </c>
      <c r="AB93" s="121">
        <v>7</v>
      </c>
      <c r="AC93" s="121">
        <v>5</v>
      </c>
      <c r="AD93" s="121">
        <v>3</v>
      </c>
      <c r="AE93" s="121">
        <v>2</v>
      </c>
      <c r="AF93" s="121">
        <v>3</v>
      </c>
      <c r="AG93" s="121">
        <v>0</v>
      </c>
      <c r="AH93" s="121"/>
      <c r="AI93" s="121"/>
      <c r="AJ93" s="442">
        <f t="shared" si="60"/>
        <v>28</v>
      </c>
      <c r="AK93" s="122">
        <f t="shared" si="51"/>
        <v>175</v>
      </c>
      <c r="AL93" s="451">
        <f t="shared" si="62"/>
        <v>319</v>
      </c>
      <c r="AM93" s="132">
        <f t="shared" si="63"/>
        <v>0</v>
      </c>
      <c r="AN93" s="454">
        <f t="shared" si="64"/>
        <v>93</v>
      </c>
      <c r="AO93" s="136">
        <v>14</v>
      </c>
      <c r="AP93" s="137">
        <v>5</v>
      </c>
      <c r="AQ93" s="137">
        <v>11</v>
      </c>
      <c r="AR93" s="137">
        <v>11</v>
      </c>
      <c r="AS93" s="137">
        <v>10</v>
      </c>
      <c r="AT93" s="137">
        <v>10</v>
      </c>
      <c r="AU93" s="137">
        <v>11</v>
      </c>
      <c r="AV93" s="137">
        <v>5</v>
      </c>
      <c r="AW93" s="137">
        <v>11</v>
      </c>
      <c r="AX93" s="137">
        <v>5</v>
      </c>
      <c r="AY93" s="137"/>
      <c r="AZ93" s="137"/>
      <c r="BA93" s="442">
        <f t="shared" si="52"/>
        <v>93</v>
      </c>
      <c r="BB93" s="121">
        <v>0</v>
      </c>
      <c r="BC93" s="121">
        <v>0</v>
      </c>
      <c r="BD93" s="121">
        <v>0</v>
      </c>
      <c r="BE93" s="121">
        <v>0</v>
      </c>
      <c r="BF93" s="121">
        <v>0</v>
      </c>
      <c r="BG93" s="121">
        <v>0</v>
      </c>
      <c r="BH93" s="121">
        <v>0</v>
      </c>
      <c r="BI93" s="121">
        <v>0</v>
      </c>
      <c r="BJ93" s="121">
        <v>0</v>
      </c>
      <c r="BK93" s="121">
        <v>0</v>
      </c>
      <c r="BL93" s="121"/>
      <c r="BM93" s="121"/>
      <c r="BN93" s="445">
        <f t="shared" si="53"/>
        <v>0</v>
      </c>
      <c r="BO93" s="143">
        <v>0</v>
      </c>
      <c r="BP93" s="102">
        <v>0</v>
      </c>
      <c r="BQ93" s="102">
        <v>0</v>
      </c>
      <c r="BR93" s="102">
        <v>1</v>
      </c>
      <c r="BS93" s="102">
        <v>0</v>
      </c>
      <c r="BT93" s="102">
        <v>2</v>
      </c>
      <c r="BU93" s="102">
        <v>1</v>
      </c>
      <c r="BV93" s="102">
        <v>0</v>
      </c>
      <c r="BW93" s="102">
        <v>1</v>
      </c>
      <c r="BX93" s="102">
        <v>1</v>
      </c>
      <c r="BY93" s="102"/>
      <c r="BZ93" s="107"/>
      <c r="CA93" s="460">
        <f t="shared" si="71"/>
        <v>6</v>
      </c>
      <c r="CB93" s="102">
        <v>0</v>
      </c>
      <c r="CC93" s="102">
        <v>0</v>
      </c>
      <c r="CD93" s="102">
        <v>1</v>
      </c>
      <c r="CE93" s="102">
        <v>0</v>
      </c>
      <c r="CF93" s="102">
        <v>0</v>
      </c>
      <c r="CG93" s="102">
        <v>0</v>
      </c>
      <c r="CH93" s="102">
        <v>0</v>
      </c>
      <c r="CI93" s="102">
        <v>0</v>
      </c>
      <c r="CJ93" s="102">
        <v>0</v>
      </c>
      <c r="CK93" s="102">
        <v>0</v>
      </c>
      <c r="CL93" s="102"/>
      <c r="CM93" s="102"/>
      <c r="CN93" s="457">
        <f t="shared" si="55"/>
        <v>1</v>
      </c>
      <c r="CO93" s="532">
        <f t="shared" si="68"/>
        <v>220</v>
      </c>
      <c r="CP93" s="469">
        <f t="shared" si="65"/>
        <v>0</v>
      </c>
      <c r="CQ93" s="535">
        <f t="shared" si="69"/>
        <v>92</v>
      </c>
      <c r="CR93" s="472">
        <f t="shared" si="66"/>
        <v>312</v>
      </c>
      <c r="CS93" s="219">
        <f t="shared" si="56"/>
        <v>93</v>
      </c>
      <c r="CT93" s="149">
        <f t="shared" si="32"/>
        <v>0.102597926056209</v>
      </c>
      <c r="CU93" s="149">
        <f t="shared" si="17"/>
        <v>3.6642116448646067E-2</v>
      </c>
      <c r="CV93" s="149">
        <f t="shared" si="18"/>
        <v>8.0612656187021361E-2</v>
      </c>
      <c r="CW93" s="149">
        <f t="shared" si="19"/>
        <v>8.0612656187021361E-2</v>
      </c>
      <c r="CX93" s="149">
        <f t="shared" si="20"/>
        <v>7.3284232897292134E-2</v>
      </c>
      <c r="CY93" s="149">
        <f t="shared" si="21"/>
        <v>7.3284232897292134E-2</v>
      </c>
      <c r="CZ93" s="149">
        <f t="shared" si="22"/>
        <v>8.0612656187021361E-2</v>
      </c>
      <c r="DA93" s="149">
        <f t="shared" si="23"/>
        <v>3.6642116448646067E-2</v>
      </c>
      <c r="DB93" s="149">
        <f t="shared" si="24"/>
        <v>8.0612656187021361E-2</v>
      </c>
      <c r="DC93" s="149">
        <f t="shared" si="25"/>
        <v>3.6642116448646067E-2</v>
      </c>
      <c r="DD93" s="149">
        <f t="shared" si="26"/>
        <v>0</v>
      </c>
      <c r="DE93" s="149">
        <f t="shared" si="27"/>
        <v>0</v>
      </c>
      <c r="DF93" s="463">
        <f t="shared" si="67"/>
        <v>0.6815433659448169</v>
      </c>
      <c r="DG93" s="435">
        <v>136.45500000000001</v>
      </c>
      <c r="DH93" s="439" t="str">
        <f t="shared" si="59"/>
        <v>BAJO</v>
      </c>
      <c r="DI93" s="467">
        <v>14.288999999999987</v>
      </c>
      <c r="DJ93" s="424">
        <f t="shared" si="30"/>
        <v>177.39150000000004</v>
      </c>
      <c r="DK93" s="425">
        <f t="shared" si="31"/>
        <v>231.9735</v>
      </c>
      <c r="DL93" s="152">
        <v>53</v>
      </c>
      <c r="DM93" s="155">
        <v>21</v>
      </c>
      <c r="DN93" s="158">
        <v>85</v>
      </c>
      <c r="DO93" s="155">
        <v>26</v>
      </c>
      <c r="DP93" s="158">
        <v>118</v>
      </c>
      <c r="DQ93" s="155">
        <v>68</v>
      </c>
      <c r="DR93" s="158">
        <v>144</v>
      </c>
      <c r="DS93" s="155">
        <v>88</v>
      </c>
      <c r="DT93" s="158">
        <v>187</v>
      </c>
      <c r="DU93" s="155">
        <v>113</v>
      </c>
      <c r="DV93" s="158">
        <v>214</v>
      </c>
      <c r="DW93" s="155">
        <v>139</v>
      </c>
      <c r="DX93" s="158">
        <v>257</v>
      </c>
      <c r="DY93" s="155">
        <v>154</v>
      </c>
      <c r="DZ93" s="158">
        <v>296</v>
      </c>
      <c r="EA93" s="155">
        <v>172</v>
      </c>
      <c r="EB93" s="158">
        <v>335</v>
      </c>
      <c r="EC93" s="155">
        <v>190</v>
      </c>
      <c r="ED93" s="158">
        <v>370</v>
      </c>
      <c r="EE93" s="155">
        <v>213</v>
      </c>
      <c r="EF93" s="158"/>
      <c r="EG93" s="155"/>
      <c r="EH93" s="158"/>
      <c r="EI93" s="166"/>
    </row>
    <row r="94" spans="1:139" ht="120" customHeight="1" x14ac:dyDescent="0.25">
      <c r="A94" s="214">
        <v>85</v>
      </c>
      <c r="B94" s="94" t="s">
        <v>156</v>
      </c>
      <c r="C94" s="94" t="s">
        <v>200</v>
      </c>
      <c r="D94" s="100">
        <f t="shared" si="36"/>
        <v>1070</v>
      </c>
      <c r="E94" s="101">
        <v>678</v>
      </c>
      <c r="F94" s="392">
        <v>303</v>
      </c>
      <c r="G94" s="102">
        <v>89</v>
      </c>
      <c r="H94" s="103">
        <v>19</v>
      </c>
      <c r="I94" s="101">
        <v>0</v>
      </c>
      <c r="J94" s="115">
        <f t="shared" si="70"/>
        <v>1089</v>
      </c>
      <c r="K94" s="120">
        <v>98</v>
      </c>
      <c r="L94" s="121">
        <v>50</v>
      </c>
      <c r="M94" s="121">
        <v>58</v>
      </c>
      <c r="N94" s="121">
        <v>86</v>
      </c>
      <c r="O94" s="121">
        <v>84</v>
      </c>
      <c r="P94" s="121">
        <v>65</v>
      </c>
      <c r="Q94" s="121">
        <v>84</v>
      </c>
      <c r="R94" s="121">
        <v>48</v>
      </c>
      <c r="S94" s="121">
        <v>54</v>
      </c>
      <c r="T94" s="121">
        <v>25</v>
      </c>
      <c r="U94" s="121"/>
      <c r="V94" s="121"/>
      <c r="W94" s="448">
        <f t="shared" si="50"/>
        <v>652</v>
      </c>
      <c r="X94" s="121">
        <v>182</v>
      </c>
      <c r="Y94" s="121">
        <v>21</v>
      </c>
      <c r="Z94" s="121">
        <v>34</v>
      </c>
      <c r="AA94" s="121">
        <v>30</v>
      </c>
      <c r="AB94" s="121">
        <v>51</v>
      </c>
      <c r="AC94" s="121">
        <v>20</v>
      </c>
      <c r="AD94" s="121">
        <v>48</v>
      </c>
      <c r="AE94" s="121">
        <v>31</v>
      </c>
      <c r="AF94" s="121">
        <v>54</v>
      </c>
      <c r="AG94" s="121">
        <v>39</v>
      </c>
      <c r="AH94" s="121"/>
      <c r="AI94" s="121"/>
      <c r="AJ94" s="442">
        <f t="shared" si="60"/>
        <v>510</v>
      </c>
      <c r="AK94" s="122">
        <f t="shared" si="51"/>
        <v>1162</v>
      </c>
      <c r="AL94" s="451">
        <f t="shared" si="62"/>
        <v>1330</v>
      </c>
      <c r="AM94" s="132">
        <f t="shared" si="63"/>
        <v>0</v>
      </c>
      <c r="AN94" s="454">
        <f t="shared" si="64"/>
        <v>813</v>
      </c>
      <c r="AO94" s="136">
        <v>35</v>
      </c>
      <c r="AP94" s="137">
        <v>39</v>
      </c>
      <c r="AQ94" s="137">
        <v>51</v>
      </c>
      <c r="AR94" s="137">
        <v>49</v>
      </c>
      <c r="AS94" s="137">
        <v>45</v>
      </c>
      <c r="AT94" s="137">
        <v>63</v>
      </c>
      <c r="AU94" s="137">
        <v>51</v>
      </c>
      <c r="AV94" s="137">
        <v>51</v>
      </c>
      <c r="AW94" s="137">
        <v>59</v>
      </c>
      <c r="AX94" s="137">
        <v>46</v>
      </c>
      <c r="AY94" s="137"/>
      <c r="AZ94" s="137"/>
      <c r="BA94" s="442">
        <f t="shared" si="52"/>
        <v>489</v>
      </c>
      <c r="BB94" s="121">
        <v>0</v>
      </c>
      <c r="BC94" s="121">
        <v>0</v>
      </c>
      <c r="BD94" s="121">
        <v>8</v>
      </c>
      <c r="BE94" s="121">
        <v>3</v>
      </c>
      <c r="BF94" s="121">
        <v>3</v>
      </c>
      <c r="BG94" s="121">
        <v>3</v>
      </c>
      <c r="BH94" s="121">
        <v>1</v>
      </c>
      <c r="BI94" s="121">
        <v>1</v>
      </c>
      <c r="BJ94" s="121">
        <v>1</v>
      </c>
      <c r="BK94" s="121">
        <v>4</v>
      </c>
      <c r="BL94" s="121"/>
      <c r="BM94" s="121"/>
      <c r="BN94" s="445">
        <f t="shared" si="53"/>
        <v>24</v>
      </c>
      <c r="BO94" s="143">
        <v>0</v>
      </c>
      <c r="BP94" s="102">
        <v>1</v>
      </c>
      <c r="BQ94" s="102">
        <v>3</v>
      </c>
      <c r="BR94" s="102">
        <v>1</v>
      </c>
      <c r="BS94" s="102">
        <v>4</v>
      </c>
      <c r="BT94" s="102">
        <v>1</v>
      </c>
      <c r="BU94" s="102">
        <v>0</v>
      </c>
      <c r="BV94" s="102">
        <v>0</v>
      </c>
      <c r="BW94" s="102">
        <v>3</v>
      </c>
      <c r="BX94" s="102">
        <v>2</v>
      </c>
      <c r="BY94" s="102"/>
      <c r="BZ94" s="107"/>
      <c r="CA94" s="460">
        <f t="shared" si="71"/>
        <v>15</v>
      </c>
      <c r="CB94" s="102">
        <v>0</v>
      </c>
      <c r="CC94" s="102">
        <v>0</v>
      </c>
      <c r="CD94" s="102">
        <v>10</v>
      </c>
      <c r="CE94" s="102">
        <v>0</v>
      </c>
      <c r="CF94" s="102">
        <v>0</v>
      </c>
      <c r="CG94" s="102">
        <v>0</v>
      </c>
      <c r="CH94" s="102">
        <v>0</v>
      </c>
      <c r="CI94" s="102">
        <v>0</v>
      </c>
      <c r="CJ94" s="102">
        <v>0</v>
      </c>
      <c r="CK94" s="102">
        <v>0</v>
      </c>
      <c r="CL94" s="102"/>
      <c r="CM94" s="102"/>
      <c r="CN94" s="457">
        <f t="shared" si="55"/>
        <v>10</v>
      </c>
      <c r="CO94" s="532">
        <f t="shared" si="68"/>
        <v>826</v>
      </c>
      <c r="CP94" s="469">
        <f t="shared" si="65"/>
        <v>0</v>
      </c>
      <c r="CQ94" s="535">
        <f t="shared" si="69"/>
        <v>779</v>
      </c>
      <c r="CR94" s="472">
        <f t="shared" si="66"/>
        <v>1605</v>
      </c>
      <c r="CS94" s="219">
        <f t="shared" si="56"/>
        <v>489</v>
      </c>
      <c r="CT94" s="149">
        <f t="shared" si="32"/>
        <v>0.11285771866182991</v>
      </c>
      <c r="CU94" s="149">
        <f t="shared" si="17"/>
        <v>0.12575574365175332</v>
      </c>
      <c r="CV94" s="149">
        <f t="shared" si="18"/>
        <v>0.16444981862152358</v>
      </c>
      <c r="CW94" s="149">
        <f t="shared" si="19"/>
        <v>0.15800080612656187</v>
      </c>
      <c r="CX94" s="149">
        <f t="shared" si="20"/>
        <v>0.14510278113663846</v>
      </c>
      <c r="CY94" s="149">
        <f t="shared" si="21"/>
        <v>0.20314389359129384</v>
      </c>
      <c r="CZ94" s="149">
        <f t="shared" si="22"/>
        <v>0.16444981862152358</v>
      </c>
      <c r="DA94" s="149">
        <f t="shared" si="23"/>
        <v>0.16444981862152358</v>
      </c>
      <c r="DB94" s="149">
        <f t="shared" si="24"/>
        <v>0.19024586860137041</v>
      </c>
      <c r="DC94" s="149">
        <f t="shared" si="25"/>
        <v>0.14832728738411929</v>
      </c>
      <c r="DD94" s="149">
        <f t="shared" si="26"/>
        <v>0</v>
      </c>
      <c r="DE94" s="149">
        <f t="shared" si="27"/>
        <v>0</v>
      </c>
      <c r="DF94" s="463">
        <f t="shared" si="67"/>
        <v>1.5767835550181377</v>
      </c>
      <c r="DG94" s="435">
        <v>310.125</v>
      </c>
      <c r="DH94" s="439" t="str">
        <f t="shared" si="59"/>
        <v>MUY BUENO</v>
      </c>
      <c r="DI94" s="467">
        <v>32.474999999999994</v>
      </c>
      <c r="DJ94" s="424">
        <f t="shared" si="30"/>
        <v>403.16250000000002</v>
      </c>
      <c r="DK94" s="425">
        <f t="shared" si="31"/>
        <v>527.21249999999998</v>
      </c>
      <c r="DL94" s="152">
        <v>67</v>
      </c>
      <c r="DM94" s="155">
        <v>22</v>
      </c>
      <c r="DN94" s="158">
        <v>149</v>
      </c>
      <c r="DO94" s="155">
        <v>46</v>
      </c>
      <c r="DP94" s="158">
        <v>272</v>
      </c>
      <c r="DQ94" s="155">
        <v>81</v>
      </c>
      <c r="DR94" s="158">
        <v>380</v>
      </c>
      <c r="DS94" s="155">
        <v>115</v>
      </c>
      <c r="DT94" s="158">
        <v>500</v>
      </c>
      <c r="DU94" s="155">
        <v>149</v>
      </c>
      <c r="DV94" s="158">
        <v>575</v>
      </c>
      <c r="DW94" s="155">
        <v>196</v>
      </c>
      <c r="DX94" s="158">
        <v>673</v>
      </c>
      <c r="DY94" s="155">
        <v>216</v>
      </c>
      <c r="DZ94" s="158">
        <v>791</v>
      </c>
      <c r="EA94" s="155">
        <v>237</v>
      </c>
      <c r="EB94" s="158">
        <v>924</v>
      </c>
      <c r="EC94" s="155">
        <v>262</v>
      </c>
      <c r="ED94" s="158">
        <v>994</v>
      </c>
      <c r="EE94" s="155">
        <v>286</v>
      </c>
      <c r="EF94" s="158"/>
      <c r="EG94" s="155"/>
      <c r="EH94" s="158"/>
      <c r="EI94" s="166"/>
    </row>
    <row r="95" spans="1:139" ht="120" customHeight="1" x14ac:dyDescent="0.25">
      <c r="A95" s="214">
        <v>86</v>
      </c>
      <c r="B95" s="94" t="s">
        <v>157</v>
      </c>
      <c r="C95" s="94" t="s">
        <v>201</v>
      </c>
      <c r="D95" s="100">
        <f t="shared" si="36"/>
        <v>1022</v>
      </c>
      <c r="E95" s="101">
        <v>555</v>
      </c>
      <c r="F95" s="392">
        <v>394</v>
      </c>
      <c r="G95" s="102">
        <v>71</v>
      </c>
      <c r="H95" s="103">
        <v>17</v>
      </c>
      <c r="I95" s="101">
        <v>2</v>
      </c>
      <c r="J95" s="115">
        <f t="shared" si="70"/>
        <v>1039</v>
      </c>
      <c r="K95" s="120">
        <v>77</v>
      </c>
      <c r="L95" s="121">
        <v>60</v>
      </c>
      <c r="M95" s="121">
        <v>60</v>
      </c>
      <c r="N95" s="121">
        <v>69</v>
      </c>
      <c r="O95" s="121">
        <v>75</v>
      </c>
      <c r="P95" s="121">
        <v>64</v>
      </c>
      <c r="Q95" s="121">
        <v>76</v>
      </c>
      <c r="R95" s="121">
        <v>49</v>
      </c>
      <c r="S95" s="121">
        <v>62</v>
      </c>
      <c r="T95" s="121">
        <v>24</v>
      </c>
      <c r="U95" s="121"/>
      <c r="V95" s="121"/>
      <c r="W95" s="448">
        <f t="shared" si="50"/>
        <v>616</v>
      </c>
      <c r="X95" s="121">
        <v>111</v>
      </c>
      <c r="Y95" s="121">
        <v>21</v>
      </c>
      <c r="Z95" s="121">
        <v>19</v>
      </c>
      <c r="AA95" s="121">
        <v>3</v>
      </c>
      <c r="AB95" s="121">
        <v>6</v>
      </c>
      <c r="AC95" s="121">
        <v>1</v>
      </c>
      <c r="AD95" s="121">
        <v>2</v>
      </c>
      <c r="AE95" s="121">
        <v>5</v>
      </c>
      <c r="AF95" s="121">
        <v>5</v>
      </c>
      <c r="AG95" s="121">
        <v>2</v>
      </c>
      <c r="AH95" s="121"/>
      <c r="AI95" s="121"/>
      <c r="AJ95" s="442">
        <f t="shared" si="60"/>
        <v>175</v>
      </c>
      <c r="AK95" s="122">
        <f t="shared" si="51"/>
        <v>791</v>
      </c>
      <c r="AL95" s="451">
        <f t="shared" si="62"/>
        <v>1173</v>
      </c>
      <c r="AM95" s="132">
        <f t="shared" si="63"/>
        <v>2</v>
      </c>
      <c r="AN95" s="454">
        <f t="shared" si="64"/>
        <v>569</v>
      </c>
      <c r="AO95" s="136">
        <v>28</v>
      </c>
      <c r="AP95" s="137">
        <v>20</v>
      </c>
      <c r="AQ95" s="137">
        <v>56</v>
      </c>
      <c r="AR95" s="137">
        <v>47</v>
      </c>
      <c r="AS95" s="137">
        <v>50</v>
      </c>
      <c r="AT95" s="137">
        <v>52</v>
      </c>
      <c r="AU95" s="137">
        <v>43</v>
      </c>
      <c r="AV95" s="137">
        <v>45</v>
      </c>
      <c r="AW95" s="137">
        <v>51</v>
      </c>
      <c r="AX95" s="137">
        <v>37</v>
      </c>
      <c r="AY95" s="137"/>
      <c r="AZ95" s="137"/>
      <c r="BA95" s="442">
        <f t="shared" si="52"/>
        <v>429</v>
      </c>
      <c r="BB95" s="121">
        <v>0</v>
      </c>
      <c r="BC95" s="121">
        <v>0</v>
      </c>
      <c r="BD95" s="121">
        <v>0</v>
      </c>
      <c r="BE95" s="121">
        <v>1</v>
      </c>
      <c r="BF95" s="121">
        <v>0</v>
      </c>
      <c r="BG95" s="121">
        <v>0</v>
      </c>
      <c r="BH95" s="121">
        <v>0</v>
      </c>
      <c r="BI95" s="121">
        <v>0</v>
      </c>
      <c r="BJ95" s="121">
        <v>0</v>
      </c>
      <c r="BK95" s="121">
        <v>0</v>
      </c>
      <c r="BL95" s="121"/>
      <c r="BM95" s="121"/>
      <c r="BN95" s="445">
        <f t="shared" si="53"/>
        <v>1</v>
      </c>
      <c r="BO95" s="143">
        <v>0</v>
      </c>
      <c r="BP95" s="102">
        <v>1</v>
      </c>
      <c r="BQ95" s="102">
        <v>3</v>
      </c>
      <c r="BR95" s="102">
        <v>1</v>
      </c>
      <c r="BS95" s="102">
        <v>0</v>
      </c>
      <c r="BT95" s="102">
        <v>1</v>
      </c>
      <c r="BU95" s="102">
        <v>1</v>
      </c>
      <c r="BV95" s="102">
        <v>0</v>
      </c>
      <c r="BW95" s="102">
        <v>0</v>
      </c>
      <c r="BX95" s="102">
        <v>2</v>
      </c>
      <c r="BY95" s="102"/>
      <c r="BZ95" s="107"/>
      <c r="CA95" s="460">
        <f t="shared" si="71"/>
        <v>9</v>
      </c>
      <c r="CB95" s="102">
        <v>0</v>
      </c>
      <c r="CC95" s="102">
        <v>0</v>
      </c>
      <c r="CD95" s="102">
        <v>8</v>
      </c>
      <c r="CE95" s="102">
        <v>1</v>
      </c>
      <c r="CF95" s="102">
        <v>0</v>
      </c>
      <c r="CG95" s="102">
        <v>0</v>
      </c>
      <c r="CH95" s="102">
        <v>0</v>
      </c>
      <c r="CI95" s="102">
        <v>0</v>
      </c>
      <c r="CJ95" s="102">
        <v>1</v>
      </c>
      <c r="CK95" s="102">
        <v>1</v>
      </c>
      <c r="CL95" s="102"/>
      <c r="CM95" s="102"/>
      <c r="CN95" s="457">
        <f t="shared" si="55"/>
        <v>11</v>
      </c>
      <c r="CO95" s="532">
        <f t="shared" si="68"/>
        <v>735</v>
      </c>
      <c r="CP95" s="469">
        <f t="shared" si="65"/>
        <v>2</v>
      </c>
      <c r="CQ95" s="535">
        <f t="shared" si="69"/>
        <v>557</v>
      </c>
      <c r="CR95" s="472">
        <f t="shared" si="66"/>
        <v>1292</v>
      </c>
      <c r="CS95" s="219">
        <f t="shared" si="56"/>
        <v>429</v>
      </c>
      <c r="CT95" s="149">
        <f t="shared" si="32"/>
        <v>9.0286174929463919E-2</v>
      </c>
      <c r="CU95" s="149">
        <f t="shared" si="17"/>
        <v>6.4490124949617089E-2</v>
      </c>
      <c r="CV95" s="149">
        <f t="shared" si="18"/>
        <v>0.18057234985892784</v>
      </c>
      <c r="CW95" s="149">
        <f t="shared" si="19"/>
        <v>0.15155179363160015</v>
      </c>
      <c r="CX95" s="149">
        <f t="shared" si="20"/>
        <v>0.16122531237404272</v>
      </c>
      <c r="CY95" s="149">
        <f t="shared" si="21"/>
        <v>0.16767432486900444</v>
      </c>
      <c r="CZ95" s="149">
        <f t="shared" si="22"/>
        <v>0.13865376864167675</v>
      </c>
      <c r="DA95" s="149">
        <f t="shared" si="23"/>
        <v>0.14510278113663846</v>
      </c>
      <c r="DB95" s="149">
        <f t="shared" si="24"/>
        <v>0.16444981862152358</v>
      </c>
      <c r="DC95" s="149">
        <f t="shared" si="25"/>
        <v>0.11930673115679162</v>
      </c>
      <c r="DD95" s="149">
        <f t="shared" si="26"/>
        <v>0</v>
      </c>
      <c r="DE95" s="149">
        <f t="shared" si="27"/>
        <v>0</v>
      </c>
      <c r="DF95" s="463">
        <f t="shared" si="67"/>
        <v>1.3833131801692866</v>
      </c>
      <c r="DG95" s="435">
        <v>310.125</v>
      </c>
      <c r="DH95" s="439" t="str">
        <f t="shared" si="59"/>
        <v>MUY BUENO</v>
      </c>
      <c r="DI95" s="467">
        <v>32.474999999999994</v>
      </c>
      <c r="DJ95" s="424">
        <f t="shared" si="30"/>
        <v>403.16250000000002</v>
      </c>
      <c r="DK95" s="425">
        <f t="shared" si="31"/>
        <v>527.21249999999998</v>
      </c>
      <c r="DL95" s="152">
        <v>64</v>
      </c>
      <c r="DM95" s="155">
        <v>14</v>
      </c>
      <c r="DN95" s="158">
        <v>157</v>
      </c>
      <c r="DO95" s="155">
        <v>31</v>
      </c>
      <c r="DP95" s="158">
        <v>273</v>
      </c>
      <c r="DQ95" s="155">
        <v>55</v>
      </c>
      <c r="DR95" s="158">
        <v>388</v>
      </c>
      <c r="DS95" s="155">
        <v>76</v>
      </c>
      <c r="DT95" s="158">
        <v>499</v>
      </c>
      <c r="DU95" s="155">
        <v>93</v>
      </c>
      <c r="DV95" s="158">
        <v>614</v>
      </c>
      <c r="DW95" s="155">
        <v>116</v>
      </c>
      <c r="DX95" s="158">
        <v>707</v>
      </c>
      <c r="DY95" s="155">
        <v>130</v>
      </c>
      <c r="DZ95" s="158">
        <v>796</v>
      </c>
      <c r="EA95" s="155">
        <v>154</v>
      </c>
      <c r="EB95" s="158">
        <v>896</v>
      </c>
      <c r="EC95" s="155">
        <v>184</v>
      </c>
      <c r="ED95" s="158">
        <v>982</v>
      </c>
      <c r="EE95" s="155">
        <v>195</v>
      </c>
      <c r="EF95" s="158"/>
      <c r="EG95" s="155"/>
      <c r="EH95" s="158"/>
      <c r="EI95" s="166"/>
    </row>
    <row r="96" spans="1:139" ht="120" customHeight="1" x14ac:dyDescent="0.25">
      <c r="A96" s="214">
        <v>87</v>
      </c>
      <c r="B96" s="94" t="s">
        <v>158</v>
      </c>
      <c r="C96" s="94" t="s">
        <v>251</v>
      </c>
      <c r="D96" s="100">
        <f t="shared" si="36"/>
        <v>1068</v>
      </c>
      <c r="E96" s="101">
        <v>579</v>
      </c>
      <c r="F96" s="392">
        <v>412</v>
      </c>
      <c r="G96" s="102">
        <v>77</v>
      </c>
      <c r="H96" s="103">
        <v>22</v>
      </c>
      <c r="I96" s="101">
        <v>0</v>
      </c>
      <c r="J96" s="115">
        <f t="shared" si="70"/>
        <v>1090</v>
      </c>
      <c r="K96" s="120">
        <v>71</v>
      </c>
      <c r="L96" s="121">
        <v>39</v>
      </c>
      <c r="M96" s="121">
        <v>55</v>
      </c>
      <c r="N96" s="121">
        <v>73</v>
      </c>
      <c r="O96" s="121">
        <v>85</v>
      </c>
      <c r="P96" s="121">
        <v>55</v>
      </c>
      <c r="Q96" s="121">
        <v>68</v>
      </c>
      <c r="R96" s="121">
        <v>46</v>
      </c>
      <c r="S96" s="121">
        <v>57</v>
      </c>
      <c r="T96" s="121">
        <v>20</v>
      </c>
      <c r="U96" s="121"/>
      <c r="V96" s="121"/>
      <c r="W96" s="448">
        <f t="shared" si="50"/>
        <v>569</v>
      </c>
      <c r="X96" s="121">
        <v>152</v>
      </c>
      <c r="Y96" s="121">
        <v>14</v>
      </c>
      <c r="Z96" s="121">
        <v>25</v>
      </c>
      <c r="AA96" s="121">
        <v>29</v>
      </c>
      <c r="AB96" s="121">
        <v>66</v>
      </c>
      <c r="AC96" s="121">
        <v>42</v>
      </c>
      <c r="AD96" s="121">
        <v>22</v>
      </c>
      <c r="AE96" s="121">
        <v>21</v>
      </c>
      <c r="AF96" s="121">
        <v>47</v>
      </c>
      <c r="AG96" s="121">
        <v>29</v>
      </c>
      <c r="AH96" s="121"/>
      <c r="AI96" s="121"/>
      <c r="AJ96" s="442">
        <f t="shared" si="60"/>
        <v>447</v>
      </c>
      <c r="AK96" s="122">
        <f t="shared" si="51"/>
        <v>1016</v>
      </c>
      <c r="AL96" s="451">
        <f t="shared" si="62"/>
        <v>1148</v>
      </c>
      <c r="AM96" s="132">
        <f t="shared" si="63"/>
        <v>0</v>
      </c>
      <c r="AN96" s="454">
        <f t="shared" si="64"/>
        <v>859</v>
      </c>
      <c r="AO96" s="136">
        <v>43</v>
      </c>
      <c r="AP96" s="137">
        <v>18</v>
      </c>
      <c r="AQ96" s="137">
        <v>39</v>
      </c>
      <c r="AR96" s="137">
        <v>46</v>
      </c>
      <c r="AS96" s="137">
        <v>58</v>
      </c>
      <c r="AT96" s="137">
        <v>40</v>
      </c>
      <c r="AU96" s="138">
        <v>40</v>
      </c>
      <c r="AV96" s="138">
        <v>46</v>
      </c>
      <c r="AW96" s="138">
        <v>56</v>
      </c>
      <c r="AX96" s="138">
        <v>34</v>
      </c>
      <c r="AY96" s="138"/>
      <c r="AZ96" s="138"/>
      <c r="BA96" s="442">
        <f t="shared" si="52"/>
        <v>420</v>
      </c>
      <c r="BB96" s="121">
        <v>0</v>
      </c>
      <c r="BC96" s="121">
        <v>0</v>
      </c>
      <c r="BD96" s="121">
        <v>3</v>
      </c>
      <c r="BE96" s="121">
        <v>0</v>
      </c>
      <c r="BF96" s="121">
        <v>0</v>
      </c>
      <c r="BG96" s="121">
        <v>0</v>
      </c>
      <c r="BH96" s="121">
        <v>0</v>
      </c>
      <c r="BI96" s="121">
        <v>0</v>
      </c>
      <c r="BJ96" s="121">
        <v>0</v>
      </c>
      <c r="BK96" s="121">
        <v>0</v>
      </c>
      <c r="BL96" s="121"/>
      <c r="BM96" s="121"/>
      <c r="BN96" s="445">
        <f t="shared" si="53"/>
        <v>3</v>
      </c>
      <c r="BO96" s="143">
        <v>0</v>
      </c>
      <c r="BP96" s="102">
        <v>0</v>
      </c>
      <c r="BQ96" s="102">
        <v>2</v>
      </c>
      <c r="BR96" s="102">
        <v>0</v>
      </c>
      <c r="BS96" s="102">
        <v>3</v>
      </c>
      <c r="BT96" s="102">
        <v>0</v>
      </c>
      <c r="BU96" s="102">
        <v>0</v>
      </c>
      <c r="BV96" s="102">
        <v>1</v>
      </c>
      <c r="BW96" s="102">
        <v>0</v>
      </c>
      <c r="BX96" s="102">
        <v>0</v>
      </c>
      <c r="BY96" s="102"/>
      <c r="BZ96" s="107"/>
      <c r="CA96" s="460">
        <f t="shared" si="71"/>
        <v>6</v>
      </c>
      <c r="CB96" s="102">
        <v>0</v>
      </c>
      <c r="CC96" s="102">
        <v>1</v>
      </c>
      <c r="CD96" s="102">
        <v>8</v>
      </c>
      <c r="CE96" s="102">
        <v>0</v>
      </c>
      <c r="CF96" s="102">
        <v>0</v>
      </c>
      <c r="CG96" s="102">
        <v>2</v>
      </c>
      <c r="CH96" s="102">
        <v>0</v>
      </c>
      <c r="CI96" s="102">
        <v>0</v>
      </c>
      <c r="CJ96" s="102">
        <v>0</v>
      </c>
      <c r="CK96" s="102">
        <v>1</v>
      </c>
      <c r="CL96" s="102"/>
      <c r="CM96" s="102"/>
      <c r="CN96" s="457">
        <f t="shared" si="55"/>
        <v>12</v>
      </c>
      <c r="CO96" s="532">
        <f t="shared" si="68"/>
        <v>722</v>
      </c>
      <c r="CP96" s="469">
        <f t="shared" si="65"/>
        <v>0</v>
      </c>
      <c r="CQ96" s="535">
        <f t="shared" si="69"/>
        <v>844</v>
      </c>
      <c r="CR96" s="472">
        <f t="shared" si="66"/>
        <v>1566</v>
      </c>
      <c r="CS96" s="219">
        <f t="shared" si="56"/>
        <v>420</v>
      </c>
      <c r="CT96" s="149">
        <f t="shared" si="32"/>
        <v>0.13865376864167675</v>
      </c>
      <c r="CU96" s="149">
        <f t="shared" si="17"/>
        <v>5.8041112454655382E-2</v>
      </c>
      <c r="CV96" s="149">
        <f t="shared" si="18"/>
        <v>0.12575574365175332</v>
      </c>
      <c r="CW96" s="149">
        <f t="shared" si="19"/>
        <v>0.14832728738411929</v>
      </c>
      <c r="CX96" s="149">
        <f t="shared" si="20"/>
        <v>0.18702136235388955</v>
      </c>
      <c r="CY96" s="149">
        <f t="shared" si="21"/>
        <v>0.12898024989923418</v>
      </c>
      <c r="CZ96" s="149">
        <f t="shared" si="22"/>
        <v>0.12898024989923418</v>
      </c>
      <c r="DA96" s="149">
        <f t="shared" si="23"/>
        <v>0.14832728738411929</v>
      </c>
      <c r="DB96" s="149">
        <f t="shared" si="24"/>
        <v>0.18057234985892784</v>
      </c>
      <c r="DC96" s="149">
        <f t="shared" si="25"/>
        <v>0.10963321241434905</v>
      </c>
      <c r="DD96" s="149">
        <f t="shared" si="26"/>
        <v>0</v>
      </c>
      <c r="DE96" s="149">
        <f t="shared" si="27"/>
        <v>0</v>
      </c>
      <c r="DF96" s="463">
        <f t="shared" si="67"/>
        <v>1.3542926239419588</v>
      </c>
      <c r="DG96" s="435">
        <v>310.125</v>
      </c>
      <c r="DH96" s="439" t="str">
        <f t="shared" si="59"/>
        <v>MUY BUENO</v>
      </c>
      <c r="DI96" s="467">
        <v>32.474999999999994</v>
      </c>
      <c r="DJ96" s="424">
        <f t="shared" si="30"/>
        <v>403.16250000000002</v>
      </c>
      <c r="DK96" s="425">
        <f t="shared" si="31"/>
        <v>527.21249999999998</v>
      </c>
      <c r="DL96" s="152">
        <v>70</v>
      </c>
      <c r="DM96" s="155">
        <v>12</v>
      </c>
      <c r="DN96" s="158">
        <v>149</v>
      </c>
      <c r="DO96" s="155">
        <v>19</v>
      </c>
      <c r="DP96" s="158">
        <v>262</v>
      </c>
      <c r="DQ96" s="155">
        <v>44</v>
      </c>
      <c r="DR96" s="158">
        <v>385</v>
      </c>
      <c r="DS96" s="155">
        <v>62</v>
      </c>
      <c r="DT96" s="158">
        <v>522</v>
      </c>
      <c r="DU96" s="155">
        <v>90</v>
      </c>
      <c r="DV96" s="158">
        <v>621</v>
      </c>
      <c r="DW96" s="155">
        <v>108</v>
      </c>
      <c r="DX96" s="158">
        <v>687</v>
      </c>
      <c r="DY96" s="155">
        <v>120</v>
      </c>
      <c r="DZ96" s="158">
        <v>764</v>
      </c>
      <c r="EA96" s="155">
        <v>137</v>
      </c>
      <c r="EB96" s="158">
        <v>876</v>
      </c>
      <c r="EC96" s="155">
        <v>157</v>
      </c>
      <c r="ED96" s="158">
        <v>963</v>
      </c>
      <c r="EE96" s="155">
        <v>169</v>
      </c>
      <c r="EF96" s="158"/>
      <c r="EG96" s="155"/>
      <c r="EH96" s="158"/>
      <c r="EI96" s="166"/>
    </row>
    <row r="97" spans="1:139" ht="120" customHeight="1" x14ac:dyDescent="0.25">
      <c r="A97" s="214">
        <v>88</v>
      </c>
      <c r="B97" s="94" t="s">
        <v>217</v>
      </c>
      <c r="C97" s="94" t="s">
        <v>202</v>
      </c>
      <c r="D97" s="100">
        <f t="shared" si="36"/>
        <v>431</v>
      </c>
      <c r="E97" s="101">
        <v>119</v>
      </c>
      <c r="F97" s="392">
        <v>308</v>
      </c>
      <c r="G97" s="102">
        <v>4</v>
      </c>
      <c r="H97" s="103">
        <v>0</v>
      </c>
      <c r="I97" s="101">
        <v>0</v>
      </c>
      <c r="J97" s="115">
        <f t="shared" si="70"/>
        <v>431</v>
      </c>
      <c r="K97" s="120">
        <v>13</v>
      </c>
      <c r="L97" s="121">
        <v>12</v>
      </c>
      <c r="M97" s="121">
        <v>16</v>
      </c>
      <c r="N97" s="121">
        <v>21</v>
      </c>
      <c r="O97" s="121">
        <v>74</v>
      </c>
      <c r="P97" s="121">
        <v>18</v>
      </c>
      <c r="Q97" s="121">
        <v>10</v>
      </c>
      <c r="R97" s="121">
        <v>12</v>
      </c>
      <c r="S97" s="121">
        <v>33</v>
      </c>
      <c r="T97" s="121">
        <v>17</v>
      </c>
      <c r="U97" s="121"/>
      <c r="V97" s="121"/>
      <c r="W97" s="448">
        <f t="shared" si="50"/>
        <v>226</v>
      </c>
      <c r="X97" s="121">
        <v>11</v>
      </c>
      <c r="Y97" s="121">
        <v>10</v>
      </c>
      <c r="Z97" s="121">
        <v>25</v>
      </c>
      <c r="AA97" s="121">
        <v>5</v>
      </c>
      <c r="AB97" s="121">
        <v>25</v>
      </c>
      <c r="AC97" s="121">
        <v>28</v>
      </c>
      <c r="AD97" s="121">
        <v>25</v>
      </c>
      <c r="AE97" s="121">
        <v>16</v>
      </c>
      <c r="AF97" s="121">
        <v>42</v>
      </c>
      <c r="AG97" s="121">
        <v>12</v>
      </c>
      <c r="AH97" s="121"/>
      <c r="AI97" s="121"/>
      <c r="AJ97" s="442">
        <f t="shared" si="60"/>
        <v>199</v>
      </c>
      <c r="AK97" s="122">
        <f t="shared" si="51"/>
        <v>425</v>
      </c>
      <c r="AL97" s="451">
        <f t="shared" si="62"/>
        <v>345</v>
      </c>
      <c r="AM97" s="132">
        <f t="shared" si="63"/>
        <v>0</v>
      </c>
      <c r="AN97" s="454">
        <f t="shared" si="64"/>
        <v>507</v>
      </c>
      <c r="AO97" s="136">
        <v>11</v>
      </c>
      <c r="AP97" s="137">
        <v>3</v>
      </c>
      <c r="AQ97" s="137">
        <v>18</v>
      </c>
      <c r="AR97" s="137">
        <v>18</v>
      </c>
      <c r="AS97" s="137">
        <v>12</v>
      </c>
      <c r="AT97" s="137">
        <v>11</v>
      </c>
      <c r="AU97" s="137">
        <v>20</v>
      </c>
      <c r="AV97" s="137">
        <v>13</v>
      </c>
      <c r="AW97" s="137">
        <v>13</v>
      </c>
      <c r="AX97" s="137">
        <v>13</v>
      </c>
      <c r="AY97" s="137"/>
      <c r="AZ97" s="137"/>
      <c r="BA97" s="442">
        <f t="shared" si="52"/>
        <v>132</v>
      </c>
      <c r="BB97" s="121">
        <v>1</v>
      </c>
      <c r="BC97" s="121">
        <v>0</v>
      </c>
      <c r="BD97" s="121">
        <v>0</v>
      </c>
      <c r="BE97" s="121">
        <v>0</v>
      </c>
      <c r="BF97" s="121">
        <v>0</v>
      </c>
      <c r="BG97" s="121">
        <v>0</v>
      </c>
      <c r="BH97" s="121">
        <v>0</v>
      </c>
      <c r="BI97" s="121">
        <v>4</v>
      </c>
      <c r="BJ97" s="121">
        <v>0</v>
      </c>
      <c r="BK97" s="121">
        <v>0</v>
      </c>
      <c r="BL97" s="121"/>
      <c r="BM97" s="121"/>
      <c r="BN97" s="445">
        <f t="shared" si="53"/>
        <v>5</v>
      </c>
      <c r="BO97" s="143">
        <v>0</v>
      </c>
      <c r="BP97" s="102">
        <v>0</v>
      </c>
      <c r="BQ97" s="102">
        <v>0</v>
      </c>
      <c r="BR97" s="102">
        <v>1</v>
      </c>
      <c r="BS97" s="102">
        <v>1</v>
      </c>
      <c r="BT97" s="102">
        <v>0</v>
      </c>
      <c r="BU97" s="102">
        <v>2</v>
      </c>
      <c r="BV97" s="102">
        <v>0</v>
      </c>
      <c r="BW97" s="102">
        <v>2</v>
      </c>
      <c r="BX97" s="102">
        <v>0</v>
      </c>
      <c r="BY97" s="102"/>
      <c r="BZ97" s="107"/>
      <c r="CA97" s="460">
        <f t="shared" si="71"/>
        <v>6</v>
      </c>
      <c r="CB97" s="102">
        <v>0</v>
      </c>
      <c r="CC97" s="102">
        <v>0</v>
      </c>
      <c r="CD97" s="102">
        <v>0</v>
      </c>
      <c r="CE97" s="102">
        <v>1</v>
      </c>
      <c r="CF97" s="102">
        <v>0</v>
      </c>
      <c r="CG97" s="102">
        <v>0</v>
      </c>
      <c r="CH97" s="102">
        <v>1</v>
      </c>
      <c r="CI97" s="102">
        <v>0</v>
      </c>
      <c r="CJ97" s="102">
        <v>0</v>
      </c>
      <c r="CK97" s="102">
        <v>0</v>
      </c>
      <c r="CL97" s="102"/>
      <c r="CM97" s="102"/>
      <c r="CN97" s="457">
        <f t="shared" si="55"/>
        <v>2</v>
      </c>
      <c r="CO97" s="532">
        <f t="shared" si="68"/>
        <v>207</v>
      </c>
      <c r="CP97" s="469">
        <f t="shared" si="65"/>
        <v>0</v>
      </c>
      <c r="CQ97" s="535">
        <f t="shared" si="69"/>
        <v>500</v>
      </c>
      <c r="CR97" s="472">
        <f t="shared" si="66"/>
        <v>707</v>
      </c>
      <c r="CS97" s="219">
        <f t="shared" si="56"/>
        <v>132</v>
      </c>
      <c r="CT97" s="149">
        <f t="shared" si="32"/>
        <v>3.4548281223009153E-2</v>
      </c>
      <c r="CU97" s="149">
        <f t="shared" si="17"/>
        <v>9.4222585153661328E-3</v>
      </c>
      <c r="CV97" s="149">
        <f t="shared" si="18"/>
        <v>5.6533551092196793E-2</v>
      </c>
      <c r="CW97" s="149">
        <f t="shared" si="19"/>
        <v>5.6533551092196793E-2</v>
      </c>
      <c r="CX97" s="149">
        <f t="shared" si="20"/>
        <v>3.7689034061464531E-2</v>
      </c>
      <c r="CY97" s="149">
        <f t="shared" si="21"/>
        <v>3.4548281223009153E-2</v>
      </c>
      <c r="CZ97" s="149">
        <f t="shared" si="22"/>
        <v>6.281505676910755E-2</v>
      </c>
      <c r="DA97" s="149">
        <f t="shared" si="23"/>
        <v>4.0829786899919909E-2</v>
      </c>
      <c r="DB97" s="149">
        <f t="shared" si="24"/>
        <v>4.0829786899919909E-2</v>
      </c>
      <c r="DC97" s="149">
        <f t="shared" si="25"/>
        <v>4.0829786899919909E-2</v>
      </c>
      <c r="DD97" s="149">
        <f t="shared" si="26"/>
        <v>0</v>
      </c>
      <c r="DE97" s="149">
        <f t="shared" si="27"/>
        <v>0</v>
      </c>
      <c r="DF97" s="463">
        <f t="shared" si="67"/>
        <v>0.41457937467610978</v>
      </c>
      <c r="DG97" s="435">
        <v>318.39500000000004</v>
      </c>
      <c r="DH97" s="439" t="str">
        <f t="shared" si="59"/>
        <v>BAJO</v>
      </c>
      <c r="DI97" s="467">
        <v>33.341000000000008</v>
      </c>
      <c r="DJ97" s="424">
        <f t="shared" si="30"/>
        <v>413.91350000000006</v>
      </c>
      <c r="DK97" s="425">
        <f t="shared" si="31"/>
        <v>541.27150000000006</v>
      </c>
      <c r="DL97" s="152">
        <v>66</v>
      </c>
      <c r="DM97" s="155">
        <v>12</v>
      </c>
      <c r="DN97" s="158">
        <v>92</v>
      </c>
      <c r="DO97" s="155">
        <v>18</v>
      </c>
      <c r="DP97" s="158">
        <v>141</v>
      </c>
      <c r="DQ97" s="155">
        <v>41</v>
      </c>
      <c r="DR97" s="158">
        <v>198</v>
      </c>
      <c r="DS97" s="155">
        <v>63</v>
      </c>
      <c r="DT97" s="158">
        <v>336</v>
      </c>
      <c r="DU97" s="155">
        <v>109</v>
      </c>
      <c r="DV97" s="158">
        <v>407</v>
      </c>
      <c r="DW97" s="155">
        <v>129</v>
      </c>
      <c r="DX97" s="158">
        <v>491</v>
      </c>
      <c r="DY97" s="155">
        <v>150</v>
      </c>
      <c r="DZ97" s="158">
        <v>538</v>
      </c>
      <c r="EA97" s="155">
        <v>174</v>
      </c>
      <c r="EB97" s="158">
        <v>643</v>
      </c>
      <c r="EC97" s="155">
        <v>197</v>
      </c>
      <c r="ED97" s="158">
        <v>717</v>
      </c>
      <c r="EE97" s="155">
        <v>220</v>
      </c>
      <c r="EF97" s="158"/>
      <c r="EG97" s="155"/>
      <c r="EH97" s="158"/>
      <c r="EI97" s="166"/>
    </row>
    <row r="98" spans="1:139" ht="120" customHeight="1" x14ac:dyDescent="0.25">
      <c r="A98" s="214">
        <v>89</v>
      </c>
      <c r="B98" s="94" t="s">
        <v>218</v>
      </c>
      <c r="C98" s="94" t="s">
        <v>203</v>
      </c>
      <c r="D98" s="100">
        <f t="shared" si="36"/>
        <v>478</v>
      </c>
      <c r="E98" s="101">
        <v>78</v>
      </c>
      <c r="F98" s="392">
        <v>395</v>
      </c>
      <c r="G98" s="102">
        <v>5</v>
      </c>
      <c r="H98" s="103">
        <v>0</v>
      </c>
      <c r="I98" s="101">
        <v>0</v>
      </c>
      <c r="J98" s="115">
        <f t="shared" si="70"/>
        <v>478</v>
      </c>
      <c r="K98" s="120">
        <v>44</v>
      </c>
      <c r="L98" s="121">
        <v>38</v>
      </c>
      <c r="M98" s="121">
        <v>48</v>
      </c>
      <c r="N98" s="121">
        <v>56</v>
      </c>
      <c r="O98" s="121">
        <v>141</v>
      </c>
      <c r="P98" s="121">
        <v>27</v>
      </c>
      <c r="Q98" s="121">
        <v>50</v>
      </c>
      <c r="R98" s="121">
        <v>76</v>
      </c>
      <c r="S98" s="121">
        <v>76</v>
      </c>
      <c r="T98" s="121">
        <v>47</v>
      </c>
      <c r="U98" s="121"/>
      <c r="V98" s="121"/>
      <c r="W98" s="448">
        <f t="shared" si="50"/>
        <v>603</v>
      </c>
      <c r="X98" s="121">
        <v>38</v>
      </c>
      <c r="Y98" s="121">
        <v>10</v>
      </c>
      <c r="Z98" s="121">
        <v>14</v>
      </c>
      <c r="AA98" s="121">
        <v>28</v>
      </c>
      <c r="AB98" s="121">
        <v>94</v>
      </c>
      <c r="AC98" s="121">
        <v>69</v>
      </c>
      <c r="AD98" s="121">
        <v>17</v>
      </c>
      <c r="AE98" s="121">
        <v>21</v>
      </c>
      <c r="AF98" s="121">
        <v>59</v>
      </c>
      <c r="AG98" s="121">
        <v>46</v>
      </c>
      <c r="AH98" s="121"/>
      <c r="AI98" s="121"/>
      <c r="AJ98" s="442">
        <f t="shared" si="60"/>
        <v>396</v>
      </c>
      <c r="AK98" s="122">
        <f t="shared" si="51"/>
        <v>999</v>
      </c>
      <c r="AL98" s="451">
        <f t="shared" si="62"/>
        <v>681</v>
      </c>
      <c r="AM98" s="132">
        <f t="shared" si="63"/>
        <v>0</v>
      </c>
      <c r="AN98" s="454">
        <f t="shared" si="64"/>
        <v>791</v>
      </c>
      <c r="AO98" s="136">
        <v>27</v>
      </c>
      <c r="AP98" s="137">
        <v>14</v>
      </c>
      <c r="AQ98" s="137">
        <v>45</v>
      </c>
      <c r="AR98" s="137">
        <v>66</v>
      </c>
      <c r="AS98" s="137">
        <v>46</v>
      </c>
      <c r="AT98" s="137">
        <v>37</v>
      </c>
      <c r="AU98" s="137">
        <v>50</v>
      </c>
      <c r="AV98" s="137">
        <v>56</v>
      </c>
      <c r="AW98" s="137">
        <v>27</v>
      </c>
      <c r="AX98" s="137">
        <v>51</v>
      </c>
      <c r="AY98" s="137"/>
      <c r="AZ98" s="137"/>
      <c r="BA98" s="442">
        <f t="shared" si="52"/>
        <v>419</v>
      </c>
      <c r="BB98" s="121">
        <v>1</v>
      </c>
      <c r="BC98" s="121">
        <v>0</v>
      </c>
      <c r="BD98" s="121">
        <v>3</v>
      </c>
      <c r="BE98" s="121">
        <v>0</v>
      </c>
      <c r="BF98" s="121">
        <v>0</v>
      </c>
      <c r="BG98" s="121">
        <v>0</v>
      </c>
      <c r="BH98" s="121">
        <v>0</v>
      </c>
      <c r="BI98" s="121">
        <v>0</v>
      </c>
      <c r="BJ98" s="121">
        <v>0</v>
      </c>
      <c r="BK98" s="121">
        <v>0</v>
      </c>
      <c r="BL98" s="121"/>
      <c r="BM98" s="121"/>
      <c r="BN98" s="445">
        <f t="shared" si="53"/>
        <v>4</v>
      </c>
      <c r="BO98" s="143">
        <v>0</v>
      </c>
      <c r="BP98" s="102">
        <v>0</v>
      </c>
      <c r="BQ98" s="102">
        <v>0</v>
      </c>
      <c r="BR98" s="102">
        <v>1</v>
      </c>
      <c r="BS98" s="102">
        <v>4</v>
      </c>
      <c r="BT98" s="102">
        <v>1</v>
      </c>
      <c r="BU98" s="102">
        <v>0</v>
      </c>
      <c r="BV98" s="102">
        <v>0</v>
      </c>
      <c r="BW98" s="102">
        <v>1</v>
      </c>
      <c r="BX98" s="102">
        <v>0</v>
      </c>
      <c r="BY98" s="102"/>
      <c r="BZ98" s="107"/>
      <c r="CA98" s="460">
        <f t="shared" si="71"/>
        <v>7</v>
      </c>
      <c r="CB98" s="102">
        <v>0</v>
      </c>
      <c r="CC98" s="102">
        <v>0</v>
      </c>
      <c r="CD98" s="102">
        <v>1</v>
      </c>
      <c r="CE98" s="102">
        <v>0</v>
      </c>
      <c r="CF98" s="102">
        <v>0</v>
      </c>
      <c r="CG98" s="102">
        <v>2</v>
      </c>
      <c r="CH98" s="102">
        <v>0</v>
      </c>
      <c r="CI98" s="102">
        <v>1</v>
      </c>
      <c r="CJ98" s="102">
        <v>1</v>
      </c>
      <c r="CK98" s="102">
        <v>0</v>
      </c>
      <c r="CL98" s="102"/>
      <c r="CM98" s="102"/>
      <c r="CN98" s="457">
        <f t="shared" si="55"/>
        <v>5</v>
      </c>
      <c r="CO98" s="532">
        <f t="shared" si="68"/>
        <v>255</v>
      </c>
      <c r="CP98" s="469">
        <f t="shared" si="65"/>
        <v>0</v>
      </c>
      <c r="CQ98" s="535">
        <f t="shared" si="69"/>
        <v>782</v>
      </c>
      <c r="CR98" s="472">
        <f t="shared" si="66"/>
        <v>1037</v>
      </c>
      <c r="CS98" s="219">
        <f t="shared" si="56"/>
        <v>419</v>
      </c>
      <c r="CT98" s="149">
        <f t="shared" si="32"/>
        <v>4.566171434369741E-2</v>
      </c>
      <c r="CU98" s="149">
        <f t="shared" si="17"/>
        <v>2.367644447450977E-2</v>
      </c>
      <c r="CV98" s="149">
        <f t="shared" si="18"/>
        <v>7.6102857239495683E-2</v>
      </c>
      <c r="CW98" s="149">
        <f t="shared" si="19"/>
        <v>0.11161752395126033</v>
      </c>
      <c r="CX98" s="149">
        <f t="shared" si="20"/>
        <v>7.7794031844817813E-2</v>
      </c>
      <c r="CY98" s="149">
        <f t="shared" si="21"/>
        <v>6.2573460396918676E-2</v>
      </c>
      <c r="CZ98" s="149">
        <f t="shared" si="22"/>
        <v>8.4558730266106316E-2</v>
      </c>
      <c r="DA98" s="149">
        <f t="shared" si="23"/>
        <v>9.4705777898039079E-2</v>
      </c>
      <c r="DB98" s="149">
        <f t="shared" si="24"/>
        <v>4.566171434369741E-2</v>
      </c>
      <c r="DC98" s="149">
        <f t="shared" si="25"/>
        <v>8.6249904871428446E-2</v>
      </c>
      <c r="DD98" s="149">
        <f t="shared" si="26"/>
        <v>0</v>
      </c>
      <c r="DE98" s="149">
        <f t="shared" si="27"/>
        <v>0</v>
      </c>
      <c r="DF98" s="463">
        <f t="shared" si="67"/>
        <v>0.70860215962997097</v>
      </c>
      <c r="DG98" s="435">
        <v>591.30500000000006</v>
      </c>
      <c r="DH98" s="439" t="str">
        <f t="shared" si="59"/>
        <v>BAJO</v>
      </c>
      <c r="DI98" s="467">
        <v>61.918999999999983</v>
      </c>
      <c r="DJ98" s="424">
        <f t="shared" si="30"/>
        <v>768.69650000000013</v>
      </c>
      <c r="DK98" s="425">
        <f t="shared" si="31"/>
        <v>1005.2185000000001</v>
      </c>
      <c r="DL98" s="152">
        <v>32</v>
      </c>
      <c r="DM98" s="155">
        <v>4</v>
      </c>
      <c r="DN98" s="158">
        <v>55</v>
      </c>
      <c r="DO98" s="155">
        <v>6</v>
      </c>
      <c r="DP98" s="158">
        <v>75</v>
      </c>
      <c r="DQ98" s="155">
        <v>16</v>
      </c>
      <c r="DR98" s="158">
        <v>108</v>
      </c>
      <c r="DS98" s="155">
        <v>23</v>
      </c>
      <c r="DT98" s="158">
        <v>228</v>
      </c>
      <c r="DU98" s="155">
        <v>37</v>
      </c>
      <c r="DV98" s="158">
        <v>292</v>
      </c>
      <c r="DW98" s="155">
        <v>48</v>
      </c>
      <c r="DX98" s="158">
        <v>315</v>
      </c>
      <c r="DY98" s="155">
        <v>54</v>
      </c>
      <c r="DZ98" s="158">
        <v>368</v>
      </c>
      <c r="EA98" s="155">
        <v>65</v>
      </c>
      <c r="EB98" s="158">
        <v>441</v>
      </c>
      <c r="EC98" s="155">
        <v>68</v>
      </c>
      <c r="ED98" s="158">
        <v>490</v>
      </c>
      <c r="EE98" s="155">
        <v>77</v>
      </c>
      <c r="EF98" s="158"/>
      <c r="EG98" s="155"/>
      <c r="EH98" s="158"/>
      <c r="EI98" s="166"/>
    </row>
    <row r="99" spans="1:139" ht="120" customHeight="1" x14ac:dyDescent="0.25">
      <c r="A99" s="214">
        <v>90</v>
      </c>
      <c r="B99" s="94" t="s">
        <v>278</v>
      </c>
      <c r="C99" s="94" t="s">
        <v>204</v>
      </c>
      <c r="D99" s="100">
        <f t="shared" si="36"/>
        <v>1319</v>
      </c>
      <c r="E99" s="101">
        <v>367</v>
      </c>
      <c r="F99" s="392">
        <v>850</v>
      </c>
      <c r="G99" s="102">
        <v>95</v>
      </c>
      <c r="H99" s="103">
        <v>18</v>
      </c>
      <c r="I99" s="101">
        <v>7</v>
      </c>
      <c r="J99" s="115">
        <f t="shared" si="70"/>
        <v>1337</v>
      </c>
      <c r="K99" s="120">
        <v>103</v>
      </c>
      <c r="L99" s="121">
        <v>45</v>
      </c>
      <c r="M99" s="121">
        <v>20</v>
      </c>
      <c r="N99" s="121">
        <v>69</v>
      </c>
      <c r="O99" s="121">
        <v>126</v>
      </c>
      <c r="P99" s="121">
        <v>110</v>
      </c>
      <c r="Q99" s="121">
        <v>72</v>
      </c>
      <c r="R99" s="121">
        <v>64</v>
      </c>
      <c r="S99" s="121">
        <v>47</v>
      </c>
      <c r="T99" s="121">
        <v>64</v>
      </c>
      <c r="U99" s="121"/>
      <c r="V99" s="121"/>
      <c r="W99" s="448">
        <f t="shared" si="50"/>
        <v>720</v>
      </c>
      <c r="X99" s="121">
        <v>13</v>
      </c>
      <c r="Y99" s="121">
        <v>6</v>
      </c>
      <c r="Z99" s="121">
        <v>20</v>
      </c>
      <c r="AA99" s="121">
        <v>34</v>
      </c>
      <c r="AB99" s="121">
        <v>24</v>
      </c>
      <c r="AC99" s="121">
        <v>7</v>
      </c>
      <c r="AD99" s="121">
        <v>11</v>
      </c>
      <c r="AE99" s="121">
        <v>39</v>
      </c>
      <c r="AF99" s="121">
        <v>66</v>
      </c>
      <c r="AG99" s="121">
        <v>46</v>
      </c>
      <c r="AH99" s="121"/>
      <c r="AI99" s="121"/>
      <c r="AJ99" s="442">
        <f t="shared" si="60"/>
        <v>266</v>
      </c>
      <c r="AK99" s="122">
        <f t="shared" si="51"/>
        <v>986</v>
      </c>
      <c r="AL99" s="451">
        <f t="shared" si="62"/>
        <v>1094</v>
      </c>
      <c r="AM99" s="132">
        <f t="shared" si="63"/>
        <v>7</v>
      </c>
      <c r="AN99" s="454">
        <f t="shared" si="64"/>
        <v>1116</v>
      </c>
      <c r="AO99" s="136">
        <v>56</v>
      </c>
      <c r="AP99" s="137">
        <v>20</v>
      </c>
      <c r="AQ99" s="137">
        <v>49</v>
      </c>
      <c r="AR99" s="137">
        <v>66</v>
      </c>
      <c r="AS99" s="137">
        <v>33</v>
      </c>
      <c r="AT99" s="137">
        <v>48</v>
      </c>
      <c r="AU99" s="137">
        <v>57</v>
      </c>
      <c r="AV99" s="137">
        <v>58</v>
      </c>
      <c r="AW99" s="137">
        <v>44</v>
      </c>
      <c r="AX99" s="137">
        <v>43</v>
      </c>
      <c r="AY99" s="137"/>
      <c r="AZ99" s="137"/>
      <c r="BA99" s="442">
        <f>SUM(AO99:AZ99)</f>
        <v>474</v>
      </c>
      <c r="BB99" s="121">
        <v>1</v>
      </c>
      <c r="BC99" s="121">
        <v>0</v>
      </c>
      <c r="BD99" s="121">
        <v>0</v>
      </c>
      <c r="BE99" s="121">
        <v>0</v>
      </c>
      <c r="BF99" s="121">
        <v>0</v>
      </c>
      <c r="BG99" s="121">
        <v>0</v>
      </c>
      <c r="BH99" s="121">
        <v>0</v>
      </c>
      <c r="BI99" s="121">
        <v>0</v>
      </c>
      <c r="BJ99" s="121">
        <v>3</v>
      </c>
      <c r="BK99" s="121">
        <v>5</v>
      </c>
      <c r="BL99" s="121"/>
      <c r="BM99" s="121"/>
      <c r="BN99" s="445">
        <f t="shared" si="53"/>
        <v>9</v>
      </c>
      <c r="BO99" s="143">
        <v>0</v>
      </c>
      <c r="BP99" s="102">
        <v>0</v>
      </c>
      <c r="BQ99" s="102">
        <v>0</v>
      </c>
      <c r="BR99" s="102">
        <v>0</v>
      </c>
      <c r="BS99" s="102">
        <v>0</v>
      </c>
      <c r="BT99" s="102">
        <v>0</v>
      </c>
      <c r="BU99" s="102">
        <v>1</v>
      </c>
      <c r="BV99" s="102">
        <v>0</v>
      </c>
      <c r="BW99" s="102">
        <v>0</v>
      </c>
      <c r="BX99" s="102">
        <v>1</v>
      </c>
      <c r="BY99" s="102"/>
      <c r="BZ99" s="107"/>
      <c r="CA99" s="460">
        <f t="shared" si="71"/>
        <v>2</v>
      </c>
      <c r="CB99" s="102">
        <v>0</v>
      </c>
      <c r="CC99" s="102">
        <v>0</v>
      </c>
      <c r="CD99" s="102">
        <v>0</v>
      </c>
      <c r="CE99" s="102">
        <v>0</v>
      </c>
      <c r="CF99" s="102">
        <v>0</v>
      </c>
      <c r="CG99" s="102">
        <v>0</v>
      </c>
      <c r="CH99" s="102">
        <v>0</v>
      </c>
      <c r="CI99" s="102">
        <v>0</v>
      </c>
      <c r="CJ99" s="102">
        <v>0</v>
      </c>
      <c r="CK99" s="102">
        <v>0</v>
      </c>
      <c r="CL99" s="102"/>
      <c r="CM99" s="102"/>
      <c r="CN99" s="457">
        <f t="shared" si="55"/>
        <v>0</v>
      </c>
      <c r="CO99" s="532">
        <f t="shared" si="68"/>
        <v>618</v>
      </c>
      <c r="CP99" s="469">
        <f t="shared" si="65"/>
        <v>7</v>
      </c>
      <c r="CQ99" s="535">
        <f t="shared" si="69"/>
        <v>1107</v>
      </c>
      <c r="CR99" s="472">
        <f t="shared" si="66"/>
        <v>1725</v>
      </c>
      <c r="CS99" s="219">
        <f t="shared" si="56"/>
        <v>474</v>
      </c>
      <c r="CT99" s="149">
        <f t="shared" si="32"/>
        <v>0.1761006289308176</v>
      </c>
      <c r="CU99" s="149">
        <f t="shared" si="17"/>
        <v>6.2893081761006289E-2</v>
      </c>
      <c r="CV99" s="149">
        <f t="shared" si="18"/>
        <v>0.1540880503144654</v>
      </c>
      <c r="CW99" s="149">
        <f t="shared" si="19"/>
        <v>0.20754716981132076</v>
      </c>
      <c r="CX99" s="149">
        <f t="shared" si="20"/>
        <v>0.10377358490566038</v>
      </c>
      <c r="CY99" s="149">
        <f t="shared" si="21"/>
        <v>0.15094339622641509</v>
      </c>
      <c r="CZ99" s="149">
        <f t="shared" si="22"/>
        <v>0.17924528301886791</v>
      </c>
      <c r="DA99" s="149">
        <f t="shared" si="23"/>
        <v>0.18238993710691823</v>
      </c>
      <c r="DB99" s="149">
        <f t="shared" si="24"/>
        <v>0.13836477987421383</v>
      </c>
      <c r="DC99" s="149">
        <f t="shared" si="25"/>
        <v>0.13522012578616352</v>
      </c>
      <c r="DD99" s="149">
        <f t="shared" si="26"/>
        <v>0</v>
      </c>
      <c r="DE99" s="149">
        <f t="shared" si="27"/>
        <v>0</v>
      </c>
      <c r="DF99" s="463">
        <f t="shared" si="67"/>
        <v>1.4905660377358489</v>
      </c>
      <c r="DG99" s="435">
        <v>318</v>
      </c>
      <c r="DH99" s="439" t="str">
        <f>IF(AND(100%-9%&lt;=DF99,DF99&lt;100%),"BUENO",IF(DF99&gt;=100%,"MUY BUENO","BAJO"))</f>
        <v>MUY BUENO</v>
      </c>
      <c r="DI99" s="467">
        <v>61.918999999999983</v>
      </c>
      <c r="DJ99" s="424">
        <f t="shared" si="30"/>
        <v>413.40000000000003</v>
      </c>
      <c r="DK99" s="425">
        <f t="shared" si="31"/>
        <v>540.6</v>
      </c>
      <c r="DL99" s="152">
        <v>69</v>
      </c>
      <c r="DM99" s="155">
        <v>13</v>
      </c>
      <c r="DN99" s="158">
        <v>116</v>
      </c>
      <c r="DO99" s="155">
        <v>26</v>
      </c>
      <c r="DP99" s="158">
        <v>203</v>
      </c>
      <c r="DQ99" s="155">
        <v>37</v>
      </c>
      <c r="DR99" s="158">
        <v>252</v>
      </c>
      <c r="DS99" s="155">
        <v>49</v>
      </c>
      <c r="DT99" s="158">
        <v>347</v>
      </c>
      <c r="DU99" s="155">
        <v>57</v>
      </c>
      <c r="DV99" s="158">
        <v>401</v>
      </c>
      <c r="DW99" s="155">
        <v>70</v>
      </c>
      <c r="DX99" s="158">
        <v>467</v>
      </c>
      <c r="DY99" s="155">
        <v>87</v>
      </c>
      <c r="DZ99" s="158">
        <v>582</v>
      </c>
      <c r="EA99" s="155">
        <v>104</v>
      </c>
      <c r="EB99" s="158">
        <v>751</v>
      </c>
      <c r="EC99" s="155">
        <v>137</v>
      </c>
      <c r="ED99" s="158">
        <v>846</v>
      </c>
      <c r="EE99" s="155">
        <v>153</v>
      </c>
      <c r="EF99" s="158"/>
      <c r="EG99" s="155"/>
      <c r="EH99" s="158"/>
      <c r="EI99" s="166"/>
    </row>
    <row r="100" spans="1:139" ht="120" customHeight="1" x14ac:dyDescent="0.25">
      <c r="A100" s="214">
        <v>91</v>
      </c>
      <c r="B100" s="94" t="s">
        <v>220</v>
      </c>
      <c r="C100" s="94" t="s">
        <v>205</v>
      </c>
      <c r="D100" s="100">
        <f t="shared" si="36"/>
        <v>748</v>
      </c>
      <c r="E100" s="101">
        <v>233</v>
      </c>
      <c r="F100" s="392">
        <v>457</v>
      </c>
      <c r="G100" s="102">
        <v>48</v>
      </c>
      <c r="H100" s="103">
        <v>8</v>
      </c>
      <c r="I100" s="101">
        <v>10</v>
      </c>
      <c r="J100" s="115">
        <f t="shared" si="70"/>
        <v>756</v>
      </c>
      <c r="K100" s="120">
        <v>69</v>
      </c>
      <c r="L100" s="121">
        <v>11</v>
      </c>
      <c r="M100" s="121">
        <v>59</v>
      </c>
      <c r="N100" s="121">
        <v>52</v>
      </c>
      <c r="O100" s="121">
        <v>24</v>
      </c>
      <c r="P100" s="121">
        <v>55</v>
      </c>
      <c r="Q100" s="121">
        <v>66</v>
      </c>
      <c r="R100" s="121">
        <v>57</v>
      </c>
      <c r="S100" s="121">
        <v>40</v>
      </c>
      <c r="T100" s="121">
        <v>62</v>
      </c>
      <c r="U100" s="121"/>
      <c r="V100" s="121"/>
      <c r="W100" s="448">
        <f t="shared" si="50"/>
        <v>495</v>
      </c>
      <c r="X100" s="121">
        <v>17</v>
      </c>
      <c r="Y100" s="121">
        <v>6</v>
      </c>
      <c r="Z100" s="121">
        <v>22</v>
      </c>
      <c r="AA100" s="121">
        <v>8</v>
      </c>
      <c r="AB100" s="121">
        <v>27</v>
      </c>
      <c r="AC100" s="121">
        <v>11</v>
      </c>
      <c r="AD100" s="121">
        <v>21</v>
      </c>
      <c r="AE100" s="121">
        <v>6</v>
      </c>
      <c r="AF100" s="121">
        <v>23</v>
      </c>
      <c r="AG100" s="121">
        <v>11</v>
      </c>
      <c r="AH100" s="121"/>
      <c r="AI100" s="121"/>
      <c r="AJ100" s="442">
        <f t="shared" si="60"/>
        <v>152</v>
      </c>
      <c r="AK100" s="122">
        <f t="shared" si="51"/>
        <v>647</v>
      </c>
      <c r="AL100" s="451">
        <f t="shared" si="62"/>
        <v>738</v>
      </c>
      <c r="AM100" s="132">
        <f t="shared" si="63"/>
        <v>10</v>
      </c>
      <c r="AN100" s="454">
        <f t="shared" si="64"/>
        <v>609</v>
      </c>
      <c r="AO100" s="136">
        <v>15</v>
      </c>
      <c r="AP100" s="137">
        <v>4</v>
      </c>
      <c r="AQ100" s="137">
        <v>22</v>
      </c>
      <c r="AR100" s="137">
        <v>16</v>
      </c>
      <c r="AS100" s="137">
        <v>45</v>
      </c>
      <c r="AT100" s="137">
        <v>26</v>
      </c>
      <c r="AU100" s="137">
        <v>35</v>
      </c>
      <c r="AV100" s="137">
        <v>23</v>
      </c>
      <c r="AW100" s="137">
        <v>18</v>
      </c>
      <c r="AX100" s="137">
        <v>31</v>
      </c>
      <c r="AY100" s="137"/>
      <c r="AZ100" s="137"/>
      <c r="BA100" s="442">
        <f t="shared" si="52"/>
        <v>235</v>
      </c>
      <c r="BB100" s="121">
        <v>0</v>
      </c>
      <c r="BC100" s="121">
        <v>0</v>
      </c>
      <c r="BD100" s="121">
        <v>0</v>
      </c>
      <c r="BE100" s="121">
        <v>0</v>
      </c>
      <c r="BF100" s="121">
        <v>1</v>
      </c>
      <c r="BG100" s="121">
        <v>1</v>
      </c>
      <c r="BH100" s="121">
        <v>0</v>
      </c>
      <c r="BI100" s="121">
        <v>1</v>
      </c>
      <c r="BJ100" s="121">
        <v>2</v>
      </c>
      <c r="BK100" s="121">
        <v>0</v>
      </c>
      <c r="BL100" s="121"/>
      <c r="BM100" s="121"/>
      <c r="BN100" s="445">
        <f t="shared" si="53"/>
        <v>5</v>
      </c>
      <c r="BO100" s="143">
        <v>0</v>
      </c>
      <c r="BP100" s="102">
        <v>0</v>
      </c>
      <c r="BQ100" s="102">
        <v>0</v>
      </c>
      <c r="BR100" s="102">
        <v>2</v>
      </c>
      <c r="BS100" s="102">
        <v>1</v>
      </c>
      <c r="BT100" s="102">
        <v>0</v>
      </c>
      <c r="BU100" s="102">
        <v>0</v>
      </c>
      <c r="BV100" s="102">
        <v>1</v>
      </c>
      <c r="BW100" s="102">
        <v>1</v>
      </c>
      <c r="BX100" s="102">
        <v>1</v>
      </c>
      <c r="BY100" s="102"/>
      <c r="BZ100" s="107"/>
      <c r="CA100" s="460">
        <f t="shared" si="71"/>
        <v>6</v>
      </c>
      <c r="CB100" s="102">
        <v>0</v>
      </c>
      <c r="CC100" s="102">
        <v>0</v>
      </c>
      <c r="CD100" s="102">
        <v>0</v>
      </c>
      <c r="CE100" s="102">
        <v>0</v>
      </c>
      <c r="CF100" s="102">
        <v>0</v>
      </c>
      <c r="CG100" s="102">
        <v>0</v>
      </c>
      <c r="CH100" s="102">
        <v>0</v>
      </c>
      <c r="CI100" s="102">
        <v>0</v>
      </c>
      <c r="CJ100" s="102">
        <v>0</v>
      </c>
      <c r="CK100" s="102">
        <v>0</v>
      </c>
      <c r="CL100" s="102"/>
      <c r="CM100" s="102"/>
      <c r="CN100" s="457">
        <f t="shared" si="55"/>
        <v>0</v>
      </c>
      <c r="CO100" s="532">
        <f t="shared" si="68"/>
        <v>497</v>
      </c>
      <c r="CP100" s="469">
        <f t="shared" si="65"/>
        <v>10</v>
      </c>
      <c r="CQ100" s="535">
        <f>AN100-BN100-CN100</f>
        <v>604</v>
      </c>
      <c r="CR100" s="472">
        <f t="shared" si="66"/>
        <v>1101</v>
      </c>
      <c r="CS100" s="219">
        <f t="shared" si="56"/>
        <v>235</v>
      </c>
      <c r="CT100" s="149">
        <f t="shared" si="32"/>
        <v>4.7111292576830659E-2</v>
      </c>
      <c r="CU100" s="149">
        <f t="shared" si="17"/>
        <v>1.2563011353821509E-2</v>
      </c>
      <c r="CV100" s="149">
        <f t="shared" si="18"/>
        <v>6.9096562446018306E-2</v>
      </c>
      <c r="CW100" s="149">
        <f t="shared" si="19"/>
        <v>5.0252045415286037E-2</v>
      </c>
      <c r="CX100" s="149">
        <f t="shared" si="20"/>
        <v>0.14133387773049197</v>
      </c>
      <c r="CY100" s="149">
        <f t="shared" si="21"/>
        <v>8.1659573799839819E-2</v>
      </c>
      <c r="CZ100" s="149">
        <f t="shared" si="22"/>
        <v>0.1099263493459382</v>
      </c>
      <c r="DA100" s="149">
        <f t="shared" si="23"/>
        <v>7.2237315284473677E-2</v>
      </c>
      <c r="DB100" s="149">
        <f t="shared" si="24"/>
        <v>5.6533551092196793E-2</v>
      </c>
      <c r="DC100" s="149">
        <f t="shared" si="25"/>
        <v>9.7363337992116702E-2</v>
      </c>
      <c r="DD100" s="149">
        <f t="shared" si="26"/>
        <v>0</v>
      </c>
      <c r="DE100" s="149">
        <f t="shared" si="27"/>
        <v>0</v>
      </c>
      <c r="DF100" s="463">
        <f t="shared" si="67"/>
        <v>0.73807691703701372</v>
      </c>
      <c r="DG100" s="435">
        <v>318.39500000000004</v>
      </c>
      <c r="DH100" s="439" t="str">
        <f t="shared" si="59"/>
        <v>BAJO</v>
      </c>
      <c r="DI100" s="467">
        <v>33.341000000000008</v>
      </c>
      <c r="DJ100" s="424">
        <f t="shared" si="30"/>
        <v>413.91350000000006</v>
      </c>
      <c r="DK100" s="425">
        <f t="shared" si="31"/>
        <v>541.27150000000006</v>
      </c>
      <c r="DL100" s="152">
        <v>106</v>
      </c>
      <c r="DM100" s="155">
        <v>9</v>
      </c>
      <c r="DN100" s="158">
        <v>138</v>
      </c>
      <c r="DO100" s="155">
        <v>10</v>
      </c>
      <c r="DP100" s="158">
        <v>217</v>
      </c>
      <c r="DQ100" s="155">
        <v>22</v>
      </c>
      <c r="DR100" s="158">
        <v>310</v>
      </c>
      <c r="DS100" s="155">
        <v>31</v>
      </c>
      <c r="DT100" s="158">
        <v>419</v>
      </c>
      <c r="DU100" s="155">
        <v>56</v>
      </c>
      <c r="DV100" s="158">
        <v>505</v>
      </c>
      <c r="DW100" s="155">
        <v>69</v>
      </c>
      <c r="DX100" s="158">
        <v>559</v>
      </c>
      <c r="DY100" s="155">
        <v>94</v>
      </c>
      <c r="DZ100" s="158">
        <v>628</v>
      </c>
      <c r="EA100" s="155">
        <v>102</v>
      </c>
      <c r="EB100" s="158">
        <v>708</v>
      </c>
      <c r="EC100" s="155">
        <v>110</v>
      </c>
      <c r="ED100" s="158">
        <v>792</v>
      </c>
      <c r="EE100" s="155">
        <v>114</v>
      </c>
      <c r="EF100" s="158"/>
      <c r="EG100" s="155"/>
      <c r="EH100" s="158"/>
      <c r="EI100" s="166"/>
    </row>
    <row r="101" spans="1:139" ht="120" customHeight="1" x14ac:dyDescent="0.25">
      <c r="A101" s="214">
        <v>92</v>
      </c>
      <c r="B101" s="94" t="s">
        <v>221</v>
      </c>
      <c r="C101" s="94" t="s">
        <v>274</v>
      </c>
      <c r="D101" s="100">
        <f t="shared" si="36"/>
        <v>588</v>
      </c>
      <c r="E101" s="101">
        <v>194</v>
      </c>
      <c r="F101" s="392">
        <v>367</v>
      </c>
      <c r="G101" s="102">
        <v>24</v>
      </c>
      <c r="H101" s="103">
        <v>8</v>
      </c>
      <c r="I101" s="101">
        <v>3</v>
      </c>
      <c r="J101" s="115">
        <f t="shared" si="70"/>
        <v>596</v>
      </c>
      <c r="K101" s="120">
        <v>21</v>
      </c>
      <c r="L101" s="121">
        <v>15</v>
      </c>
      <c r="M101" s="121">
        <v>36</v>
      </c>
      <c r="N101" s="121">
        <v>38</v>
      </c>
      <c r="O101" s="121">
        <v>43</v>
      </c>
      <c r="P101" s="121">
        <v>39</v>
      </c>
      <c r="Q101" s="121">
        <v>29</v>
      </c>
      <c r="R101" s="121">
        <v>44</v>
      </c>
      <c r="S101" s="121">
        <v>25</v>
      </c>
      <c r="T101" s="121">
        <v>51</v>
      </c>
      <c r="U101" s="121"/>
      <c r="V101" s="121"/>
      <c r="W101" s="448">
        <f t="shared" si="50"/>
        <v>341</v>
      </c>
      <c r="X101" s="121">
        <v>19</v>
      </c>
      <c r="Y101" s="121">
        <v>18</v>
      </c>
      <c r="Z101" s="121">
        <v>26</v>
      </c>
      <c r="AA101" s="121">
        <v>14</v>
      </c>
      <c r="AB101" s="121">
        <v>24</v>
      </c>
      <c r="AC101" s="121">
        <v>25</v>
      </c>
      <c r="AD101" s="121">
        <v>11</v>
      </c>
      <c r="AE101" s="121">
        <v>43</v>
      </c>
      <c r="AF101" s="121">
        <v>20</v>
      </c>
      <c r="AG101" s="121">
        <v>39</v>
      </c>
      <c r="AH101" s="121"/>
      <c r="AI101" s="121"/>
      <c r="AJ101" s="442">
        <f t="shared" si="60"/>
        <v>239</v>
      </c>
      <c r="AK101" s="122">
        <f t="shared" si="51"/>
        <v>580</v>
      </c>
      <c r="AL101" s="451">
        <f t="shared" si="62"/>
        <v>538</v>
      </c>
      <c r="AM101" s="132">
        <f t="shared" si="63"/>
        <v>3</v>
      </c>
      <c r="AN101" s="454">
        <f t="shared" si="64"/>
        <v>606</v>
      </c>
      <c r="AO101" s="136">
        <v>27</v>
      </c>
      <c r="AP101" s="137">
        <v>11</v>
      </c>
      <c r="AQ101" s="137">
        <v>31</v>
      </c>
      <c r="AR101" s="137">
        <v>18</v>
      </c>
      <c r="AS101" s="137">
        <v>39</v>
      </c>
      <c r="AT101" s="137">
        <v>34</v>
      </c>
      <c r="AU101" s="137">
        <v>35</v>
      </c>
      <c r="AV101" s="137">
        <v>23</v>
      </c>
      <c r="AW101" s="137">
        <v>16</v>
      </c>
      <c r="AX101" s="137">
        <v>27</v>
      </c>
      <c r="AY101" s="137"/>
      <c r="AZ101" s="137"/>
      <c r="BA101" s="442">
        <f t="shared" si="52"/>
        <v>261</v>
      </c>
      <c r="BB101" s="121">
        <v>1</v>
      </c>
      <c r="BC101" s="121">
        <v>43</v>
      </c>
      <c r="BD101" s="121">
        <v>45</v>
      </c>
      <c r="BE101" s="121">
        <v>2</v>
      </c>
      <c r="BF101" s="121">
        <v>1</v>
      </c>
      <c r="BG101" s="121">
        <v>4</v>
      </c>
      <c r="BH101" s="121">
        <v>5</v>
      </c>
      <c r="BI101" s="121">
        <v>0</v>
      </c>
      <c r="BJ101" s="121">
        <v>3</v>
      </c>
      <c r="BK101" s="121">
        <v>40</v>
      </c>
      <c r="BL101" s="121"/>
      <c r="BM101" s="121"/>
      <c r="BN101" s="445">
        <f t="shared" si="53"/>
        <v>144</v>
      </c>
      <c r="BO101" s="143">
        <v>2</v>
      </c>
      <c r="BP101" s="102">
        <v>3</v>
      </c>
      <c r="BQ101" s="102">
        <v>9</v>
      </c>
      <c r="BR101" s="102">
        <v>6</v>
      </c>
      <c r="BS101" s="102">
        <v>8</v>
      </c>
      <c r="BT101" s="102">
        <v>4</v>
      </c>
      <c r="BU101" s="102">
        <v>6</v>
      </c>
      <c r="BV101" s="102">
        <v>10</v>
      </c>
      <c r="BW101" s="102">
        <v>4</v>
      </c>
      <c r="BX101" s="102">
        <v>6</v>
      </c>
      <c r="BY101" s="102"/>
      <c r="BZ101" s="107"/>
      <c r="CA101" s="460">
        <f t="shared" si="71"/>
        <v>58</v>
      </c>
      <c r="CB101" s="102">
        <v>2</v>
      </c>
      <c r="CC101" s="102">
        <v>25</v>
      </c>
      <c r="CD101" s="102">
        <v>14</v>
      </c>
      <c r="CE101" s="102">
        <v>0</v>
      </c>
      <c r="CF101" s="102">
        <v>1</v>
      </c>
      <c r="CG101" s="102">
        <v>0</v>
      </c>
      <c r="CH101" s="102">
        <v>0</v>
      </c>
      <c r="CI101" s="102">
        <v>0</v>
      </c>
      <c r="CJ101" s="102">
        <v>1</v>
      </c>
      <c r="CK101" s="102">
        <v>0</v>
      </c>
      <c r="CL101" s="102"/>
      <c r="CM101" s="102"/>
      <c r="CN101" s="457">
        <f t="shared" si="55"/>
        <v>43</v>
      </c>
      <c r="CO101" s="532">
        <f t="shared" si="68"/>
        <v>219</v>
      </c>
      <c r="CP101" s="469">
        <f t="shared" si="65"/>
        <v>3</v>
      </c>
      <c r="CQ101" s="535">
        <f t="shared" si="69"/>
        <v>419</v>
      </c>
      <c r="CR101" s="472">
        <f t="shared" si="66"/>
        <v>638</v>
      </c>
      <c r="CS101" s="219">
        <f t="shared" si="56"/>
        <v>261</v>
      </c>
      <c r="CT101" s="149">
        <f t="shared" si="32"/>
        <v>8.480032663829519E-2</v>
      </c>
      <c r="CU101" s="149">
        <f t="shared" si="17"/>
        <v>3.4548281223009153E-2</v>
      </c>
      <c r="CV101" s="149">
        <f t="shared" si="18"/>
        <v>9.7363337992116702E-2</v>
      </c>
      <c r="CW101" s="149">
        <f t="shared" si="19"/>
        <v>5.6533551092196793E-2</v>
      </c>
      <c r="CX101" s="149">
        <f t="shared" si="20"/>
        <v>0.12248936069975971</v>
      </c>
      <c r="CY101" s="149">
        <f t="shared" si="21"/>
        <v>0.10678559650748283</v>
      </c>
      <c r="CZ101" s="149">
        <f t="shared" si="22"/>
        <v>0.1099263493459382</v>
      </c>
      <c r="DA101" s="149">
        <f t="shared" si="23"/>
        <v>7.2237315284473677E-2</v>
      </c>
      <c r="DB101" s="149">
        <f t="shared" si="24"/>
        <v>5.0252045415286037E-2</v>
      </c>
      <c r="DC101" s="149">
        <f t="shared" si="25"/>
        <v>8.480032663829519E-2</v>
      </c>
      <c r="DD101" s="149">
        <f t="shared" si="26"/>
        <v>0</v>
      </c>
      <c r="DE101" s="149">
        <f t="shared" si="27"/>
        <v>0</v>
      </c>
      <c r="DF101" s="463">
        <f t="shared" si="67"/>
        <v>0.81973649083685352</v>
      </c>
      <c r="DG101" s="435">
        <v>318.39500000000004</v>
      </c>
      <c r="DH101" s="439" t="str">
        <f t="shared" si="59"/>
        <v>BAJO</v>
      </c>
      <c r="DI101" s="467">
        <v>33.341000000000008</v>
      </c>
      <c r="DJ101" s="424">
        <f t="shared" si="30"/>
        <v>413.91350000000006</v>
      </c>
      <c r="DK101" s="425">
        <f t="shared" si="31"/>
        <v>541.27150000000006</v>
      </c>
      <c r="DL101" s="152">
        <v>66</v>
      </c>
      <c r="DM101" s="155">
        <v>23</v>
      </c>
      <c r="DN101" s="158">
        <v>104</v>
      </c>
      <c r="DO101" s="155">
        <v>72</v>
      </c>
      <c r="DP101" s="158">
        <v>191</v>
      </c>
      <c r="DQ101" s="155">
        <v>138</v>
      </c>
      <c r="DR101" s="158">
        <v>271</v>
      </c>
      <c r="DS101" s="155">
        <v>154</v>
      </c>
      <c r="DT101" s="158">
        <v>356</v>
      </c>
      <c r="DU101" s="155">
        <v>182</v>
      </c>
      <c r="DV101" s="158">
        <v>426</v>
      </c>
      <c r="DW101" s="155">
        <v>208</v>
      </c>
      <c r="DX101" s="158">
        <v>488</v>
      </c>
      <c r="DY101" s="155">
        <v>238</v>
      </c>
      <c r="DZ101" s="158">
        <v>635</v>
      </c>
      <c r="EA101" s="155">
        <v>268</v>
      </c>
      <c r="EB101" s="158">
        <v>703</v>
      </c>
      <c r="EC101" s="155">
        <v>285</v>
      </c>
      <c r="ED101" s="158">
        <v>792</v>
      </c>
      <c r="EE101" s="155">
        <v>354</v>
      </c>
      <c r="EF101" s="158"/>
      <c r="EG101" s="155"/>
      <c r="EH101" s="158"/>
      <c r="EI101" s="166"/>
    </row>
    <row r="102" spans="1:139" ht="120" customHeight="1" x14ac:dyDescent="0.25">
      <c r="A102" s="214">
        <v>93</v>
      </c>
      <c r="B102" s="94" t="s">
        <v>222</v>
      </c>
      <c r="C102" s="94" t="s">
        <v>206</v>
      </c>
      <c r="D102" s="100">
        <f t="shared" si="36"/>
        <v>658</v>
      </c>
      <c r="E102" s="101">
        <v>171</v>
      </c>
      <c r="F102" s="392">
        <v>446</v>
      </c>
      <c r="G102" s="102">
        <v>41</v>
      </c>
      <c r="H102" s="103">
        <v>6</v>
      </c>
      <c r="I102" s="101">
        <v>0</v>
      </c>
      <c r="J102" s="115">
        <f t="shared" si="70"/>
        <v>664</v>
      </c>
      <c r="K102" s="120">
        <v>22</v>
      </c>
      <c r="L102" s="121">
        <v>7</v>
      </c>
      <c r="M102" s="121">
        <v>46</v>
      </c>
      <c r="N102" s="121">
        <v>45</v>
      </c>
      <c r="O102" s="121">
        <v>26</v>
      </c>
      <c r="P102" s="121">
        <v>47</v>
      </c>
      <c r="Q102" s="121">
        <v>29</v>
      </c>
      <c r="R102" s="121">
        <v>21</v>
      </c>
      <c r="S102" s="121">
        <v>20</v>
      </c>
      <c r="T102" s="121">
        <v>24</v>
      </c>
      <c r="U102" s="121"/>
      <c r="V102" s="121"/>
      <c r="W102" s="448">
        <f t="shared" si="50"/>
        <v>287</v>
      </c>
      <c r="X102" s="121">
        <v>14</v>
      </c>
      <c r="Y102" s="121">
        <v>12</v>
      </c>
      <c r="Z102" s="121">
        <v>22</v>
      </c>
      <c r="AA102" s="121">
        <v>22</v>
      </c>
      <c r="AB102" s="121">
        <v>19</v>
      </c>
      <c r="AC102" s="121">
        <v>22</v>
      </c>
      <c r="AD102" s="121">
        <v>25</v>
      </c>
      <c r="AE102" s="121">
        <v>30</v>
      </c>
      <c r="AF102" s="121">
        <v>22</v>
      </c>
      <c r="AG102" s="121">
        <v>22</v>
      </c>
      <c r="AH102" s="121"/>
      <c r="AI102" s="121"/>
      <c r="AJ102" s="442">
        <f t="shared" si="60"/>
        <v>210</v>
      </c>
      <c r="AK102" s="122">
        <f t="shared" si="51"/>
        <v>497</v>
      </c>
      <c r="AL102" s="451">
        <f t="shared" si="62"/>
        <v>458</v>
      </c>
      <c r="AM102" s="132">
        <f t="shared" si="63"/>
        <v>0</v>
      </c>
      <c r="AN102" s="454">
        <f t="shared" si="64"/>
        <v>656</v>
      </c>
      <c r="AO102" s="136">
        <v>22</v>
      </c>
      <c r="AP102" s="137">
        <v>1</v>
      </c>
      <c r="AQ102" s="137">
        <v>31</v>
      </c>
      <c r="AR102" s="137">
        <v>30</v>
      </c>
      <c r="AS102" s="137">
        <v>25</v>
      </c>
      <c r="AT102" s="137">
        <v>35</v>
      </c>
      <c r="AU102" s="137">
        <v>39</v>
      </c>
      <c r="AV102" s="137">
        <v>15</v>
      </c>
      <c r="AW102" s="137">
        <v>33</v>
      </c>
      <c r="AX102" s="137">
        <v>15</v>
      </c>
      <c r="AY102" s="137"/>
      <c r="AZ102" s="137"/>
      <c r="BA102" s="442">
        <f t="shared" si="52"/>
        <v>246</v>
      </c>
      <c r="BB102" s="121">
        <v>0</v>
      </c>
      <c r="BC102" s="121">
        <v>1</v>
      </c>
      <c r="BD102" s="121">
        <v>2</v>
      </c>
      <c r="BE102" s="121">
        <v>0</v>
      </c>
      <c r="BF102" s="121">
        <v>2</v>
      </c>
      <c r="BG102" s="121">
        <v>4</v>
      </c>
      <c r="BH102" s="121">
        <v>2</v>
      </c>
      <c r="BI102" s="121">
        <v>0</v>
      </c>
      <c r="BJ102" s="121">
        <v>32</v>
      </c>
      <c r="BK102" s="121">
        <v>3</v>
      </c>
      <c r="BL102" s="121"/>
      <c r="BM102" s="121"/>
      <c r="BN102" s="445">
        <f t="shared" si="53"/>
        <v>46</v>
      </c>
      <c r="BO102" s="143">
        <v>1</v>
      </c>
      <c r="BP102" s="102">
        <v>1</v>
      </c>
      <c r="BQ102" s="102">
        <v>2</v>
      </c>
      <c r="BR102" s="102">
        <v>0</v>
      </c>
      <c r="BS102" s="102">
        <v>0</v>
      </c>
      <c r="BT102" s="102">
        <v>0</v>
      </c>
      <c r="BU102" s="102">
        <v>0</v>
      </c>
      <c r="BV102" s="102">
        <v>0</v>
      </c>
      <c r="BW102" s="102">
        <v>0</v>
      </c>
      <c r="BX102" s="102">
        <v>0</v>
      </c>
      <c r="BY102" s="102"/>
      <c r="BZ102" s="107"/>
      <c r="CA102" s="460">
        <f t="shared" si="71"/>
        <v>4</v>
      </c>
      <c r="CB102" s="102">
        <v>0</v>
      </c>
      <c r="CC102" s="102">
        <v>0</v>
      </c>
      <c r="CD102" s="102">
        <v>0</v>
      </c>
      <c r="CE102" s="102">
        <v>0</v>
      </c>
      <c r="CF102" s="102">
        <v>0</v>
      </c>
      <c r="CG102" s="102">
        <v>0</v>
      </c>
      <c r="CH102" s="102">
        <v>0</v>
      </c>
      <c r="CI102" s="102">
        <v>0</v>
      </c>
      <c r="CJ102" s="102">
        <v>0</v>
      </c>
      <c r="CK102" s="102">
        <v>0</v>
      </c>
      <c r="CL102" s="102"/>
      <c r="CM102" s="102"/>
      <c r="CN102" s="457">
        <f t="shared" si="55"/>
        <v>0</v>
      </c>
      <c r="CO102" s="532">
        <f t="shared" si="68"/>
        <v>208</v>
      </c>
      <c r="CP102" s="469">
        <f t="shared" si="65"/>
        <v>0</v>
      </c>
      <c r="CQ102" s="535">
        <f t="shared" si="69"/>
        <v>610</v>
      </c>
      <c r="CR102" s="472">
        <f t="shared" si="66"/>
        <v>818</v>
      </c>
      <c r="CS102" s="219">
        <f t="shared" si="56"/>
        <v>246</v>
      </c>
      <c r="CT102" s="149">
        <f t="shared" si="32"/>
        <v>6.9096562446018306E-2</v>
      </c>
      <c r="CU102" s="149">
        <f t="shared" si="17"/>
        <v>3.1407528384553773E-3</v>
      </c>
      <c r="CV102" s="149">
        <f t="shared" si="18"/>
        <v>9.7363337992116702E-2</v>
      </c>
      <c r="CW102" s="149">
        <f t="shared" si="19"/>
        <v>9.4222585153661317E-2</v>
      </c>
      <c r="CX102" s="149">
        <f t="shared" si="20"/>
        <v>7.8518820961384433E-2</v>
      </c>
      <c r="CY102" s="149">
        <f t="shared" si="21"/>
        <v>0.1099263493459382</v>
      </c>
      <c r="CZ102" s="149">
        <f t="shared" si="22"/>
        <v>0.12248936069975971</v>
      </c>
      <c r="DA102" s="149">
        <f t="shared" si="23"/>
        <v>4.7111292576830659E-2</v>
      </c>
      <c r="DB102" s="149">
        <f t="shared" si="24"/>
        <v>0.10364484366902746</v>
      </c>
      <c r="DC102" s="149">
        <f t="shared" si="25"/>
        <v>4.7111292576830659E-2</v>
      </c>
      <c r="DD102" s="149">
        <f t="shared" si="26"/>
        <v>0</v>
      </c>
      <c r="DE102" s="149">
        <f t="shared" si="27"/>
        <v>0</v>
      </c>
      <c r="DF102" s="463">
        <f t="shared" si="67"/>
        <v>0.77262519826002285</v>
      </c>
      <c r="DG102" s="435">
        <v>318.39500000000004</v>
      </c>
      <c r="DH102" s="439" t="str">
        <f t="shared" si="59"/>
        <v>BAJO</v>
      </c>
      <c r="DI102" s="467">
        <v>33.341000000000008</v>
      </c>
      <c r="DJ102" s="424">
        <f t="shared" si="30"/>
        <v>413.91350000000006</v>
      </c>
      <c r="DK102" s="425">
        <f t="shared" si="31"/>
        <v>541.27150000000006</v>
      </c>
      <c r="DL102" s="152">
        <v>32</v>
      </c>
      <c r="DM102" s="155">
        <v>25</v>
      </c>
      <c r="DN102" s="158">
        <v>48</v>
      </c>
      <c r="DO102" s="155">
        <v>32</v>
      </c>
      <c r="DP102" s="158">
        <v>102</v>
      </c>
      <c r="DQ102" s="155">
        <v>55</v>
      </c>
      <c r="DR102" s="158">
        <v>145</v>
      </c>
      <c r="DS102" s="155">
        <v>95</v>
      </c>
      <c r="DT102" s="158">
        <v>207</v>
      </c>
      <c r="DU102" s="155">
        <v>110</v>
      </c>
      <c r="DV102" s="158">
        <v>257</v>
      </c>
      <c r="DW102" s="155">
        <v>134</v>
      </c>
      <c r="DX102" s="158">
        <v>299</v>
      </c>
      <c r="DY102" s="155">
        <v>187</v>
      </c>
      <c r="DZ102" s="158">
        <v>363</v>
      </c>
      <c r="EA102" s="155">
        <v>222</v>
      </c>
      <c r="EB102" s="158">
        <v>410</v>
      </c>
      <c r="EC102" s="155">
        <v>281</v>
      </c>
      <c r="ED102" s="158">
        <v>447</v>
      </c>
      <c r="EE102" s="155">
        <v>298</v>
      </c>
      <c r="EF102" s="158"/>
      <c r="EG102" s="155"/>
      <c r="EH102" s="158"/>
      <c r="EI102" s="166"/>
    </row>
    <row r="103" spans="1:139" ht="120" customHeight="1" x14ac:dyDescent="0.25">
      <c r="A103" s="214">
        <v>94</v>
      </c>
      <c r="B103" s="94" t="s">
        <v>223</v>
      </c>
      <c r="C103" s="94" t="s">
        <v>207</v>
      </c>
      <c r="D103" s="100">
        <f t="shared" si="36"/>
        <v>653</v>
      </c>
      <c r="E103" s="101">
        <v>169</v>
      </c>
      <c r="F103" s="392">
        <v>440</v>
      </c>
      <c r="G103" s="102">
        <v>44</v>
      </c>
      <c r="H103" s="103">
        <v>30</v>
      </c>
      <c r="I103" s="101">
        <v>0</v>
      </c>
      <c r="J103" s="115">
        <f t="shared" si="70"/>
        <v>683</v>
      </c>
      <c r="K103" s="120">
        <v>16</v>
      </c>
      <c r="L103" s="121">
        <v>8</v>
      </c>
      <c r="M103" s="121">
        <v>24</v>
      </c>
      <c r="N103" s="121">
        <v>13</v>
      </c>
      <c r="O103" s="121">
        <v>19</v>
      </c>
      <c r="P103" s="121">
        <v>36</v>
      </c>
      <c r="Q103" s="121">
        <v>36</v>
      </c>
      <c r="R103" s="121">
        <v>19</v>
      </c>
      <c r="S103" s="121">
        <v>36</v>
      </c>
      <c r="T103" s="121">
        <v>21</v>
      </c>
      <c r="U103" s="121"/>
      <c r="V103" s="121"/>
      <c r="W103" s="448">
        <f t="shared" si="50"/>
        <v>228</v>
      </c>
      <c r="X103" s="121">
        <v>29</v>
      </c>
      <c r="Y103" s="121">
        <v>5</v>
      </c>
      <c r="Z103" s="121">
        <v>14</v>
      </c>
      <c r="AA103" s="121">
        <v>16</v>
      </c>
      <c r="AB103" s="121">
        <v>7</v>
      </c>
      <c r="AC103" s="121">
        <v>13</v>
      </c>
      <c r="AD103" s="121">
        <v>2</v>
      </c>
      <c r="AE103" s="121">
        <v>0</v>
      </c>
      <c r="AF103" s="121">
        <v>0</v>
      </c>
      <c r="AG103" s="121">
        <v>0</v>
      </c>
      <c r="AH103" s="121"/>
      <c r="AI103" s="121"/>
      <c r="AJ103" s="442">
        <f t="shared" si="60"/>
        <v>86</v>
      </c>
      <c r="AK103" s="122">
        <f t="shared" si="51"/>
        <v>314</v>
      </c>
      <c r="AL103" s="451">
        <f t="shared" si="62"/>
        <v>397</v>
      </c>
      <c r="AM103" s="132">
        <f t="shared" si="63"/>
        <v>0</v>
      </c>
      <c r="AN103" s="454">
        <f t="shared" si="64"/>
        <v>526</v>
      </c>
      <c r="AO103" s="136">
        <v>12</v>
      </c>
      <c r="AP103" s="137">
        <v>19</v>
      </c>
      <c r="AQ103" s="137">
        <v>21</v>
      </c>
      <c r="AR103" s="137">
        <v>6</v>
      </c>
      <c r="AS103" s="137">
        <v>32</v>
      </c>
      <c r="AT103" s="137">
        <v>24</v>
      </c>
      <c r="AU103" s="137">
        <v>25</v>
      </c>
      <c r="AV103" s="137">
        <v>34</v>
      </c>
      <c r="AW103" s="137">
        <v>44</v>
      </c>
      <c r="AX103" s="137">
        <v>18</v>
      </c>
      <c r="AY103" s="137"/>
      <c r="AZ103" s="137"/>
      <c r="BA103" s="442">
        <f t="shared" si="52"/>
        <v>235</v>
      </c>
      <c r="BB103" s="121">
        <v>28</v>
      </c>
      <c r="BC103" s="121">
        <v>0</v>
      </c>
      <c r="BD103" s="121">
        <v>12</v>
      </c>
      <c r="BE103" s="121">
        <v>0</v>
      </c>
      <c r="BF103" s="121">
        <v>0</v>
      </c>
      <c r="BG103" s="121">
        <v>1</v>
      </c>
      <c r="BH103" s="121">
        <v>0</v>
      </c>
      <c r="BI103" s="121">
        <v>0</v>
      </c>
      <c r="BJ103" s="121">
        <v>0</v>
      </c>
      <c r="BK103" s="121">
        <v>0</v>
      </c>
      <c r="BL103" s="121"/>
      <c r="BM103" s="121"/>
      <c r="BN103" s="445">
        <f t="shared" si="53"/>
        <v>41</v>
      </c>
      <c r="BO103" s="143">
        <v>0</v>
      </c>
      <c r="BP103" s="102">
        <v>0</v>
      </c>
      <c r="BQ103" s="102">
        <v>0</v>
      </c>
      <c r="BR103" s="102">
        <v>1</v>
      </c>
      <c r="BS103" s="102">
        <v>0</v>
      </c>
      <c r="BT103" s="102">
        <v>1</v>
      </c>
      <c r="BU103" s="102">
        <v>1</v>
      </c>
      <c r="BV103" s="102">
        <v>1</v>
      </c>
      <c r="BW103" s="102">
        <v>0</v>
      </c>
      <c r="BX103" s="102">
        <v>1</v>
      </c>
      <c r="BY103" s="102"/>
      <c r="BZ103" s="107"/>
      <c r="CA103" s="460">
        <f t="shared" si="71"/>
        <v>5</v>
      </c>
      <c r="CB103" s="102">
        <v>36</v>
      </c>
      <c r="CC103" s="102">
        <v>0</v>
      </c>
      <c r="CD103" s="102">
        <v>6</v>
      </c>
      <c r="CE103" s="102">
        <v>1</v>
      </c>
      <c r="CF103" s="102">
        <v>0</v>
      </c>
      <c r="CG103" s="102">
        <v>0</v>
      </c>
      <c r="CH103" s="102">
        <v>0</v>
      </c>
      <c r="CI103" s="102">
        <v>0</v>
      </c>
      <c r="CJ103" s="102">
        <v>0</v>
      </c>
      <c r="CK103" s="102">
        <v>0</v>
      </c>
      <c r="CL103" s="102"/>
      <c r="CM103" s="102"/>
      <c r="CN103" s="457">
        <f t="shared" si="55"/>
        <v>43</v>
      </c>
      <c r="CO103" s="532">
        <f t="shared" si="68"/>
        <v>157</v>
      </c>
      <c r="CP103" s="469">
        <f t="shared" si="65"/>
        <v>0</v>
      </c>
      <c r="CQ103" s="535">
        <f t="shared" si="69"/>
        <v>442</v>
      </c>
      <c r="CR103" s="472">
        <f t="shared" si="66"/>
        <v>599</v>
      </c>
      <c r="CS103" s="219">
        <f t="shared" si="56"/>
        <v>235</v>
      </c>
      <c r="CT103" s="149">
        <f t="shared" si="32"/>
        <v>3.7689034061464531E-2</v>
      </c>
      <c r="CU103" s="149">
        <f t="shared" si="17"/>
        <v>5.9674303930652171E-2</v>
      </c>
      <c r="CV103" s="149">
        <f t="shared" si="18"/>
        <v>6.5955809607562921E-2</v>
      </c>
      <c r="CW103" s="149">
        <f t="shared" si="19"/>
        <v>1.8844517030732266E-2</v>
      </c>
      <c r="CX103" s="149">
        <f t="shared" si="20"/>
        <v>0.10050409083057207</v>
      </c>
      <c r="CY103" s="149">
        <f t="shared" si="21"/>
        <v>7.5378068122929062E-2</v>
      </c>
      <c r="CZ103" s="149">
        <f t="shared" si="22"/>
        <v>7.8518820961384433E-2</v>
      </c>
      <c r="DA103" s="149">
        <f t="shared" si="23"/>
        <v>0.10678559650748283</v>
      </c>
      <c r="DB103" s="149">
        <f t="shared" si="24"/>
        <v>0.13819312489203661</v>
      </c>
      <c r="DC103" s="149">
        <f t="shared" si="25"/>
        <v>5.6533551092196793E-2</v>
      </c>
      <c r="DD103" s="149">
        <f t="shared" si="26"/>
        <v>0</v>
      </c>
      <c r="DE103" s="149">
        <f t="shared" si="27"/>
        <v>0</v>
      </c>
      <c r="DF103" s="463">
        <f t="shared" si="67"/>
        <v>0.73807691703701384</v>
      </c>
      <c r="DG103" s="435">
        <v>318.39500000000004</v>
      </c>
      <c r="DH103" s="439" t="str">
        <f t="shared" si="59"/>
        <v>BAJO</v>
      </c>
      <c r="DI103" s="467">
        <v>33.341000000000008</v>
      </c>
      <c r="DJ103" s="424">
        <f t="shared" si="30"/>
        <v>413.91350000000006</v>
      </c>
      <c r="DK103" s="425">
        <f t="shared" si="31"/>
        <v>541.27150000000006</v>
      </c>
      <c r="DL103" s="152">
        <v>53</v>
      </c>
      <c r="DM103" s="155">
        <v>4</v>
      </c>
      <c r="DN103" s="158">
        <v>93</v>
      </c>
      <c r="DO103" s="155">
        <v>12</v>
      </c>
      <c r="DP103" s="158">
        <v>137</v>
      </c>
      <c r="DQ103" s="155">
        <v>17</v>
      </c>
      <c r="DR103" s="158">
        <v>179</v>
      </c>
      <c r="DS103" s="155">
        <v>21</v>
      </c>
      <c r="DT103" s="158">
        <v>232</v>
      </c>
      <c r="DU103" s="155">
        <v>31</v>
      </c>
      <c r="DV103" s="158">
        <v>286</v>
      </c>
      <c r="DW103" s="155">
        <v>44</v>
      </c>
      <c r="DX103" s="158">
        <v>322</v>
      </c>
      <c r="DY103" s="155">
        <v>60</v>
      </c>
      <c r="DZ103" s="158">
        <v>383</v>
      </c>
      <c r="EA103" s="155">
        <v>68</v>
      </c>
      <c r="EB103" s="158">
        <v>440</v>
      </c>
      <c r="EC103" s="155">
        <v>84</v>
      </c>
      <c r="ED103" s="158">
        <v>484</v>
      </c>
      <c r="EE103" s="155">
        <v>88</v>
      </c>
      <c r="EF103" s="158"/>
      <c r="EG103" s="155"/>
      <c r="EH103" s="158"/>
      <c r="EI103" s="166"/>
    </row>
    <row r="104" spans="1:139" ht="120" customHeight="1" x14ac:dyDescent="0.25">
      <c r="A104" s="214">
        <v>95</v>
      </c>
      <c r="B104" s="94" t="s">
        <v>224</v>
      </c>
      <c r="C104" s="94" t="s">
        <v>208</v>
      </c>
      <c r="D104" s="100">
        <f t="shared" si="36"/>
        <v>353</v>
      </c>
      <c r="E104" s="101">
        <v>105</v>
      </c>
      <c r="F104" s="392">
        <v>217</v>
      </c>
      <c r="G104" s="102">
        <v>30</v>
      </c>
      <c r="H104" s="103">
        <v>9</v>
      </c>
      <c r="I104" s="101">
        <v>1</v>
      </c>
      <c r="J104" s="115">
        <f t="shared" si="70"/>
        <v>362</v>
      </c>
      <c r="K104" s="120">
        <v>3</v>
      </c>
      <c r="L104" s="121">
        <v>5</v>
      </c>
      <c r="M104" s="121">
        <v>6</v>
      </c>
      <c r="N104" s="121">
        <v>12</v>
      </c>
      <c r="O104" s="121">
        <v>13</v>
      </c>
      <c r="P104" s="121">
        <v>11</v>
      </c>
      <c r="Q104" s="121">
        <v>10</v>
      </c>
      <c r="R104" s="121">
        <v>11</v>
      </c>
      <c r="S104" s="121">
        <v>8</v>
      </c>
      <c r="T104" s="121">
        <v>9</v>
      </c>
      <c r="U104" s="121"/>
      <c r="V104" s="121"/>
      <c r="W104" s="448">
        <f t="shared" si="50"/>
        <v>88</v>
      </c>
      <c r="X104" s="121">
        <v>2</v>
      </c>
      <c r="Y104" s="121">
        <v>4</v>
      </c>
      <c r="Z104" s="121">
        <v>7</v>
      </c>
      <c r="AA104" s="121">
        <v>1</v>
      </c>
      <c r="AB104" s="121">
        <v>1</v>
      </c>
      <c r="AC104" s="121">
        <v>4</v>
      </c>
      <c r="AD104" s="121">
        <v>2</v>
      </c>
      <c r="AE104" s="121">
        <v>7</v>
      </c>
      <c r="AF104" s="121">
        <v>1</v>
      </c>
      <c r="AG104" s="121">
        <v>5</v>
      </c>
      <c r="AH104" s="121"/>
      <c r="AI104" s="121"/>
      <c r="AJ104" s="442">
        <f t="shared" si="60"/>
        <v>34</v>
      </c>
      <c r="AK104" s="122">
        <f t="shared" si="51"/>
        <v>122</v>
      </c>
      <c r="AL104" s="451">
        <f t="shared" si="62"/>
        <v>194</v>
      </c>
      <c r="AM104" s="132">
        <f t="shared" si="63"/>
        <v>1</v>
      </c>
      <c r="AN104" s="454">
        <f t="shared" si="64"/>
        <v>251</v>
      </c>
      <c r="AO104" s="136">
        <v>6</v>
      </c>
      <c r="AP104" s="137">
        <v>1</v>
      </c>
      <c r="AQ104" s="137">
        <v>2</v>
      </c>
      <c r="AR104" s="137">
        <v>4</v>
      </c>
      <c r="AS104" s="137">
        <v>9</v>
      </c>
      <c r="AT104" s="137">
        <v>8</v>
      </c>
      <c r="AU104" s="137">
        <v>8</v>
      </c>
      <c r="AV104" s="137">
        <v>3</v>
      </c>
      <c r="AW104" s="137">
        <v>3</v>
      </c>
      <c r="AX104" s="137">
        <v>7</v>
      </c>
      <c r="AY104" s="137"/>
      <c r="AZ104" s="137"/>
      <c r="BA104" s="442">
        <f t="shared" si="52"/>
        <v>51</v>
      </c>
      <c r="BB104" s="121">
        <v>0</v>
      </c>
      <c r="BC104" s="121">
        <v>0</v>
      </c>
      <c r="BD104" s="121">
        <v>1</v>
      </c>
      <c r="BE104" s="121">
        <v>0</v>
      </c>
      <c r="BF104" s="121">
        <v>0</v>
      </c>
      <c r="BG104" s="121">
        <v>0</v>
      </c>
      <c r="BH104" s="121">
        <v>0</v>
      </c>
      <c r="BI104" s="121">
        <v>2</v>
      </c>
      <c r="BJ104" s="121">
        <v>0</v>
      </c>
      <c r="BK104" s="121">
        <v>1</v>
      </c>
      <c r="BL104" s="121"/>
      <c r="BM104" s="121"/>
      <c r="BN104" s="445">
        <f t="shared" si="53"/>
        <v>4</v>
      </c>
      <c r="BO104" s="143">
        <v>4</v>
      </c>
      <c r="BP104" s="102">
        <v>2</v>
      </c>
      <c r="BQ104" s="102">
        <v>2</v>
      </c>
      <c r="BR104" s="102">
        <v>2</v>
      </c>
      <c r="BS104" s="102">
        <v>1</v>
      </c>
      <c r="BT104" s="102">
        <v>2</v>
      </c>
      <c r="BU104" s="102">
        <v>1</v>
      </c>
      <c r="BV104" s="102">
        <v>3</v>
      </c>
      <c r="BW104" s="102">
        <v>1</v>
      </c>
      <c r="BX104" s="102">
        <v>1</v>
      </c>
      <c r="BY104" s="102"/>
      <c r="BZ104" s="107"/>
      <c r="CA104" s="460">
        <f t="shared" si="71"/>
        <v>19</v>
      </c>
      <c r="CB104" s="102">
        <v>0</v>
      </c>
      <c r="CC104" s="102">
        <v>0</v>
      </c>
      <c r="CD104" s="102">
        <v>0</v>
      </c>
      <c r="CE104" s="102">
        <v>0</v>
      </c>
      <c r="CF104" s="102">
        <v>1</v>
      </c>
      <c r="CG104" s="102">
        <v>0</v>
      </c>
      <c r="CH104" s="102">
        <v>0</v>
      </c>
      <c r="CI104" s="102">
        <v>0</v>
      </c>
      <c r="CJ104" s="102">
        <v>0</v>
      </c>
      <c r="CK104" s="102">
        <v>0</v>
      </c>
      <c r="CL104" s="102"/>
      <c r="CM104" s="102"/>
      <c r="CN104" s="457">
        <f t="shared" si="55"/>
        <v>1</v>
      </c>
      <c r="CO104" s="532">
        <f t="shared" si="68"/>
        <v>124</v>
      </c>
      <c r="CP104" s="469">
        <f t="shared" si="65"/>
        <v>1</v>
      </c>
      <c r="CQ104" s="535">
        <f t="shared" si="69"/>
        <v>246</v>
      </c>
      <c r="CR104" s="472">
        <f t="shared" si="66"/>
        <v>370</v>
      </c>
      <c r="CS104" s="219">
        <f t="shared" si="56"/>
        <v>51</v>
      </c>
      <c r="CT104" s="149">
        <f t="shared" si="32"/>
        <v>1.8844517030732266E-2</v>
      </c>
      <c r="CU104" s="149">
        <f t="shared" si="17"/>
        <v>3.1407528384553773E-3</v>
      </c>
      <c r="CV104" s="149">
        <f t="shared" si="18"/>
        <v>6.2815056769107546E-3</v>
      </c>
      <c r="CW104" s="149">
        <f t="shared" si="19"/>
        <v>1.2563011353821509E-2</v>
      </c>
      <c r="CX104" s="149">
        <f t="shared" si="20"/>
        <v>2.8266775546098397E-2</v>
      </c>
      <c r="CY104" s="149">
        <f t="shared" si="21"/>
        <v>2.5126022707643018E-2</v>
      </c>
      <c r="CZ104" s="149">
        <f t="shared" si="22"/>
        <v>2.5126022707643018E-2</v>
      </c>
      <c r="DA104" s="149">
        <f t="shared" si="23"/>
        <v>9.4222585153661328E-3</v>
      </c>
      <c r="DB104" s="149">
        <f t="shared" si="24"/>
        <v>9.4222585153661328E-3</v>
      </c>
      <c r="DC104" s="149">
        <f t="shared" si="25"/>
        <v>2.198526986918764E-2</v>
      </c>
      <c r="DD104" s="149">
        <f t="shared" si="26"/>
        <v>0</v>
      </c>
      <c r="DE104" s="149">
        <f t="shared" si="27"/>
        <v>0</v>
      </c>
      <c r="DF104" s="463">
        <f>SUM(CT104:DE104)</f>
        <v>0.16017839476122425</v>
      </c>
      <c r="DG104" s="435">
        <v>318.39500000000004</v>
      </c>
      <c r="DH104" s="439" t="str">
        <f>IF(AND(100%-9%&lt;=DF104,DF104&lt;100%),"BUENO",IF(DF104&gt;=100%,"MUY BUENO","BAJO"))</f>
        <v>BAJO</v>
      </c>
      <c r="DI104" s="467">
        <v>33.341000000000008</v>
      </c>
      <c r="DJ104" s="424">
        <f t="shared" si="30"/>
        <v>413.91350000000006</v>
      </c>
      <c r="DK104" s="425">
        <f t="shared" si="31"/>
        <v>541.27150000000006</v>
      </c>
      <c r="DL104" s="152">
        <v>6</v>
      </c>
      <c r="DM104" s="155">
        <v>1</v>
      </c>
      <c r="DN104" s="158">
        <v>16</v>
      </c>
      <c r="DO104" s="155">
        <v>2</v>
      </c>
      <c r="DP104" s="158">
        <v>28</v>
      </c>
      <c r="DQ104" s="155">
        <v>4</v>
      </c>
      <c r="DR104" s="158">
        <v>44</v>
      </c>
      <c r="DS104" s="155">
        <v>6</v>
      </c>
      <c r="DT104" s="158">
        <v>65</v>
      </c>
      <c r="DU104" s="155">
        <v>10</v>
      </c>
      <c r="DV104" s="158">
        <v>79</v>
      </c>
      <c r="DW104" s="155">
        <v>13</v>
      </c>
      <c r="DX104" s="158">
        <v>88</v>
      </c>
      <c r="DY104" s="155">
        <v>14</v>
      </c>
      <c r="DZ104" s="158">
        <v>97</v>
      </c>
      <c r="EA104" s="155">
        <v>14</v>
      </c>
      <c r="EB104" s="158">
        <v>113</v>
      </c>
      <c r="EC104" s="155">
        <v>16</v>
      </c>
      <c r="ED104" s="158">
        <v>128</v>
      </c>
      <c r="EE104" s="155">
        <v>19</v>
      </c>
      <c r="EF104" s="158"/>
      <c r="EG104" s="155"/>
      <c r="EH104" s="158"/>
      <c r="EI104" s="166"/>
    </row>
    <row r="105" spans="1:139" s="3" customFormat="1" ht="120" customHeight="1" thickBot="1" x14ac:dyDescent="0.3">
      <c r="A105" s="215">
        <v>96</v>
      </c>
      <c r="B105" s="95" t="s">
        <v>62</v>
      </c>
      <c r="C105" s="95" t="s">
        <v>209</v>
      </c>
      <c r="D105" s="109">
        <f t="shared" si="36"/>
        <v>1053</v>
      </c>
      <c r="E105" s="110">
        <v>36</v>
      </c>
      <c r="F105" s="395">
        <v>978</v>
      </c>
      <c r="G105" s="111">
        <v>11</v>
      </c>
      <c r="H105" s="112">
        <v>7</v>
      </c>
      <c r="I105" s="113">
        <v>28</v>
      </c>
      <c r="J105" s="116">
        <f t="shared" si="70"/>
        <v>1060</v>
      </c>
      <c r="K105" s="128">
        <v>6</v>
      </c>
      <c r="L105" s="129">
        <v>8</v>
      </c>
      <c r="M105" s="129">
        <v>10</v>
      </c>
      <c r="N105" s="129">
        <v>14</v>
      </c>
      <c r="O105" s="129">
        <v>16</v>
      </c>
      <c r="P105" s="129">
        <v>8</v>
      </c>
      <c r="Q105" s="129">
        <v>3</v>
      </c>
      <c r="R105" s="129">
        <v>8</v>
      </c>
      <c r="S105" s="129">
        <v>2</v>
      </c>
      <c r="T105" s="129">
        <v>5</v>
      </c>
      <c r="U105" s="129"/>
      <c r="V105" s="129"/>
      <c r="W105" s="449">
        <f t="shared" si="50"/>
        <v>80</v>
      </c>
      <c r="X105" s="129">
        <v>4</v>
      </c>
      <c r="Y105" s="129">
        <v>9</v>
      </c>
      <c r="Z105" s="129">
        <v>10</v>
      </c>
      <c r="AA105" s="129">
        <v>12</v>
      </c>
      <c r="AB105" s="129">
        <v>6</v>
      </c>
      <c r="AC105" s="129">
        <v>2</v>
      </c>
      <c r="AD105" s="129">
        <v>2</v>
      </c>
      <c r="AE105" s="129">
        <v>13</v>
      </c>
      <c r="AF105" s="129">
        <v>5</v>
      </c>
      <c r="AG105" s="129">
        <v>8</v>
      </c>
      <c r="AH105" s="129"/>
      <c r="AI105" s="129"/>
      <c r="AJ105" s="443">
        <f t="shared" si="60"/>
        <v>71</v>
      </c>
      <c r="AK105" s="130">
        <f t="shared" si="51"/>
        <v>151</v>
      </c>
      <c r="AL105" s="452">
        <f t="shared" si="62"/>
        <v>144</v>
      </c>
      <c r="AM105" s="133">
        <f t="shared" si="63"/>
        <v>28</v>
      </c>
      <c r="AN105" s="455">
        <f t="shared" si="64"/>
        <v>1049</v>
      </c>
      <c r="AO105" s="139">
        <v>4</v>
      </c>
      <c r="AP105" s="140">
        <v>9</v>
      </c>
      <c r="AQ105" s="140">
        <v>15</v>
      </c>
      <c r="AR105" s="140">
        <v>11</v>
      </c>
      <c r="AS105" s="140">
        <v>11</v>
      </c>
      <c r="AT105" s="140">
        <v>5</v>
      </c>
      <c r="AU105" s="140">
        <v>6</v>
      </c>
      <c r="AV105" s="140">
        <v>6</v>
      </c>
      <c r="AW105" s="140">
        <v>5</v>
      </c>
      <c r="AX105" s="140">
        <v>8</v>
      </c>
      <c r="AY105" s="140"/>
      <c r="AZ105" s="140"/>
      <c r="BA105" s="443">
        <f t="shared" si="52"/>
        <v>80</v>
      </c>
      <c r="BB105" s="129">
        <v>2</v>
      </c>
      <c r="BC105" s="129">
        <v>3</v>
      </c>
      <c r="BD105" s="129">
        <v>5</v>
      </c>
      <c r="BE105" s="129">
        <v>4</v>
      </c>
      <c r="BF105" s="129">
        <v>5</v>
      </c>
      <c r="BG105" s="129">
        <v>2</v>
      </c>
      <c r="BH105" s="129">
        <v>2</v>
      </c>
      <c r="BI105" s="129">
        <v>7</v>
      </c>
      <c r="BJ105" s="129">
        <v>3</v>
      </c>
      <c r="BK105" s="129">
        <v>8</v>
      </c>
      <c r="BL105" s="129"/>
      <c r="BM105" s="129"/>
      <c r="BN105" s="446">
        <f t="shared" si="53"/>
        <v>41</v>
      </c>
      <c r="BO105" s="147">
        <v>0</v>
      </c>
      <c r="BP105" s="111">
        <v>0</v>
      </c>
      <c r="BQ105" s="111">
        <v>0</v>
      </c>
      <c r="BR105" s="111">
        <v>1</v>
      </c>
      <c r="BS105" s="111">
        <v>0</v>
      </c>
      <c r="BT105" s="111">
        <v>0</v>
      </c>
      <c r="BU105" s="111">
        <v>0</v>
      </c>
      <c r="BV105" s="111">
        <v>0</v>
      </c>
      <c r="BW105" s="111">
        <v>0</v>
      </c>
      <c r="BX105" s="111">
        <v>0</v>
      </c>
      <c r="BY105" s="111"/>
      <c r="BZ105" s="111"/>
      <c r="CA105" s="461">
        <f t="shared" si="71"/>
        <v>1</v>
      </c>
      <c r="CB105" s="111">
        <v>0</v>
      </c>
      <c r="CC105" s="111">
        <v>0</v>
      </c>
      <c r="CD105" s="111">
        <v>0</v>
      </c>
      <c r="CE105" s="111">
        <v>0</v>
      </c>
      <c r="CF105" s="111">
        <v>0</v>
      </c>
      <c r="CG105" s="111">
        <v>0</v>
      </c>
      <c r="CH105" s="111">
        <v>0</v>
      </c>
      <c r="CI105" s="111">
        <v>0</v>
      </c>
      <c r="CJ105" s="111">
        <v>0</v>
      </c>
      <c r="CK105" s="111">
        <v>0</v>
      </c>
      <c r="CL105" s="111"/>
      <c r="CM105" s="111"/>
      <c r="CN105" s="458">
        <f t="shared" si="55"/>
        <v>0</v>
      </c>
      <c r="CO105" s="533">
        <f t="shared" si="68"/>
        <v>63</v>
      </c>
      <c r="CP105" s="470">
        <f t="shared" si="65"/>
        <v>28</v>
      </c>
      <c r="CQ105" s="536">
        <f t="shared" si="69"/>
        <v>1008</v>
      </c>
      <c r="CR105" s="473">
        <f t="shared" si="66"/>
        <v>1071</v>
      </c>
      <c r="CS105" s="220">
        <f t="shared" si="56"/>
        <v>80</v>
      </c>
      <c r="CT105" s="150">
        <f t="shared" si="32"/>
        <v>2.9313693158916857E-2</v>
      </c>
      <c r="CU105" s="150">
        <f t="shared" si="17"/>
        <v>6.5955809607562921E-2</v>
      </c>
      <c r="CV105" s="150">
        <f t="shared" si="18"/>
        <v>0.10992634934593822</v>
      </c>
      <c r="CW105" s="150">
        <f t="shared" si="19"/>
        <v>8.0612656187021361E-2</v>
      </c>
      <c r="CX105" s="150">
        <f t="shared" si="20"/>
        <v>8.0612656187021361E-2</v>
      </c>
      <c r="CY105" s="150">
        <f t="shared" si="21"/>
        <v>3.6642116448646067E-2</v>
      </c>
      <c r="CZ105" s="150">
        <f t="shared" si="22"/>
        <v>4.3970539738375287E-2</v>
      </c>
      <c r="DA105" s="150">
        <f t="shared" si="23"/>
        <v>4.3970539738375287E-2</v>
      </c>
      <c r="DB105" s="150">
        <f t="shared" si="24"/>
        <v>3.6642116448646067E-2</v>
      </c>
      <c r="DC105" s="150">
        <f t="shared" si="25"/>
        <v>5.8627386317833714E-2</v>
      </c>
      <c r="DD105" s="150">
        <f t="shared" si="26"/>
        <v>0</v>
      </c>
      <c r="DE105" s="150">
        <f t="shared" si="27"/>
        <v>0</v>
      </c>
      <c r="DF105" s="465">
        <f t="shared" si="67"/>
        <v>0.58627386317833707</v>
      </c>
      <c r="DG105" s="436">
        <v>136.45500000000001</v>
      </c>
      <c r="DH105" s="440" t="str">
        <f>IF(AND(100%-9%&lt;=DF105,DF105&lt;100%),"BUENO",IF(DF105&gt;=100%,"MUY BUENO","BAJO"))</f>
        <v>BAJO</v>
      </c>
      <c r="DI105" s="468">
        <v>14.288999999999987</v>
      </c>
      <c r="DJ105" s="426">
        <f t="shared" si="30"/>
        <v>177.39150000000004</v>
      </c>
      <c r="DK105" s="427">
        <f t="shared" si="31"/>
        <v>231.9735</v>
      </c>
      <c r="DL105" s="153">
        <v>28</v>
      </c>
      <c r="DM105" s="156">
        <v>5</v>
      </c>
      <c r="DN105" s="159">
        <v>71</v>
      </c>
      <c r="DO105" s="156">
        <v>6</v>
      </c>
      <c r="DP105" s="159">
        <v>127</v>
      </c>
      <c r="DQ105" s="156">
        <v>9</v>
      </c>
      <c r="DR105" s="159">
        <v>158</v>
      </c>
      <c r="DS105" s="156">
        <v>12</v>
      </c>
      <c r="DT105" s="159">
        <v>182</v>
      </c>
      <c r="DU105" s="156">
        <v>17</v>
      </c>
      <c r="DV105" s="159">
        <v>196</v>
      </c>
      <c r="DW105" s="156">
        <v>19</v>
      </c>
      <c r="DX105" s="159">
        <v>223</v>
      </c>
      <c r="DY105" s="156">
        <v>25</v>
      </c>
      <c r="DZ105" s="159">
        <v>247</v>
      </c>
      <c r="EA105" s="156">
        <v>32</v>
      </c>
      <c r="EB105" s="159">
        <v>267</v>
      </c>
      <c r="EC105" s="156">
        <v>36</v>
      </c>
      <c r="ED105" s="159">
        <v>281</v>
      </c>
      <c r="EE105" s="156">
        <v>40</v>
      </c>
      <c r="EF105" s="159"/>
      <c r="EG105" s="156"/>
      <c r="EH105" s="159"/>
      <c r="EI105" s="167"/>
    </row>
    <row r="106" spans="1:139" ht="48" customHeight="1" thickTop="1" x14ac:dyDescent="0.25">
      <c r="A106" s="551" t="s">
        <v>210</v>
      </c>
      <c r="B106" s="552"/>
      <c r="C106" s="86"/>
      <c r="D106" s="21"/>
    </row>
    <row r="626" spans="76:76" x14ac:dyDescent="0.25">
      <c r="BX626" s="10" t="s">
        <v>76</v>
      </c>
    </row>
    <row r="2540" spans="76:76" x14ac:dyDescent="0.25">
      <c r="BX2540" s="10" t="s">
        <v>76</v>
      </c>
    </row>
    <row r="2559" spans="76:76" x14ac:dyDescent="0.25">
      <c r="BX2559" s="10" t="s">
        <v>76</v>
      </c>
    </row>
    <row r="3484" spans="76:76" x14ac:dyDescent="0.25">
      <c r="BX3484" s="10" t="s">
        <v>77</v>
      </c>
    </row>
    <row r="3692" spans="76:76" x14ac:dyDescent="0.25">
      <c r="BX3692" s="10" t="s">
        <v>78</v>
      </c>
    </row>
  </sheetData>
  <autoFilter ref="A6:CNT106" xr:uid="{00000000-0001-0000-0000-000000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7" showButton="0"/>
    <filterColumn colId="38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2" showButton="0"/>
    <filterColumn colId="93" showButton="0"/>
    <filterColumn colId="94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3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</autoFilter>
  <mergeCells count="77">
    <mergeCell ref="F7:F9"/>
    <mergeCell ref="AO7:BA8"/>
    <mergeCell ref="BB7:BN8"/>
    <mergeCell ref="C6:C9"/>
    <mergeCell ref="D6:J6"/>
    <mergeCell ref="K6:AK6"/>
    <mergeCell ref="D7:D9"/>
    <mergeCell ref="G7:G9"/>
    <mergeCell ref="H7:H9"/>
    <mergeCell ref="I7:I9"/>
    <mergeCell ref="AO6:BN6"/>
    <mergeCell ref="AN7:AN9"/>
    <mergeCell ref="AL7:AL9"/>
    <mergeCell ref="AL6:AN6"/>
    <mergeCell ref="AM7:AM9"/>
    <mergeCell ref="B1:EI1"/>
    <mergeCell ref="EB7:EC7"/>
    <mergeCell ref="CR7:CR9"/>
    <mergeCell ref="DW8:DW9"/>
    <mergeCell ref="DV7:DW7"/>
    <mergeCell ref="DP8:DP9"/>
    <mergeCell ref="DQ8:DQ9"/>
    <mergeCell ref="DJ7:DJ9"/>
    <mergeCell ref="DK7:DK9"/>
    <mergeCell ref="CS7:CS9"/>
    <mergeCell ref="DV8:DV9"/>
    <mergeCell ref="CT7:DF7"/>
    <mergeCell ref="DT7:DU7"/>
    <mergeCell ref="DM8:DM9"/>
    <mergeCell ref="E7:E9"/>
    <mergeCell ref="B6:B9"/>
    <mergeCell ref="EF7:EG7"/>
    <mergeCell ref="J7:J9"/>
    <mergeCell ref="K7:W8"/>
    <mergeCell ref="EF8:EF9"/>
    <mergeCell ref="EG8:EG9"/>
    <mergeCell ref="ED7:EE7"/>
    <mergeCell ref="EA8:EA9"/>
    <mergeCell ref="X7:AJ8"/>
    <mergeCell ref="DN8:DN9"/>
    <mergeCell ref="DO8:DO9"/>
    <mergeCell ref="DP7:DQ7"/>
    <mergeCell ref="DN7:DO7"/>
    <mergeCell ref="DH7:DH9"/>
    <mergeCell ref="AK7:AK9"/>
    <mergeCell ref="DJ6:DK6"/>
    <mergeCell ref="EH8:EH9"/>
    <mergeCell ref="EI8:EI9"/>
    <mergeCell ref="DL6:EI6"/>
    <mergeCell ref="EH7:EI7"/>
    <mergeCell ref="DZ7:EA7"/>
    <mergeCell ref="DR8:DR9"/>
    <mergeCell ref="DS8:DS9"/>
    <mergeCell ref="DT8:DT9"/>
    <mergeCell ref="DU8:DU9"/>
    <mergeCell ref="EB8:EB9"/>
    <mergeCell ref="EC8:EC9"/>
    <mergeCell ref="ED8:ED9"/>
    <mergeCell ref="EE8:EE9"/>
    <mergeCell ref="DL7:DM7"/>
    <mergeCell ref="DZ8:DZ9"/>
    <mergeCell ref="A106:B106"/>
    <mergeCell ref="BO6:CN6"/>
    <mergeCell ref="CO6:CR6"/>
    <mergeCell ref="DX7:DY7"/>
    <mergeCell ref="BO7:CA8"/>
    <mergeCell ref="CB7:CN8"/>
    <mergeCell ref="CO7:CO9"/>
    <mergeCell ref="DR7:DS7"/>
    <mergeCell ref="DG7:DG8"/>
    <mergeCell ref="DI7:DI9"/>
    <mergeCell ref="DX8:DX9"/>
    <mergeCell ref="DY8:DY9"/>
    <mergeCell ref="CP7:CP9"/>
    <mergeCell ref="DL8:DL9"/>
    <mergeCell ref="CQ7:CQ9"/>
    <mergeCell ref="CS6:DI6"/>
  </mergeCells>
  <conditionalFormatting sqref="AO32:AS34 AO27:AT31 AO10:AT25 AO36:AT36 AU10:AZ39 AO39:AT39 AO40:AZ41 AO43:AZ68 AW42:AZ42">
    <cfRule type="cellIs" dxfId="84" priority="298" operator="greaterThanOrEqual">
      <formula>$DI10</formula>
    </cfRule>
  </conditionalFormatting>
  <conditionalFormatting sqref="AO10:AR10 AO32:AS34 AO27:AT31 AO11:AT25 AO36:AT36 AU10:AZ39 AO39:AT39 AO40:AZ41 AO43:AZ68 AW42:AZ42">
    <cfRule type="cellIs" dxfId="83" priority="296" operator="lessThanOrEqual">
      <formula>$DI10*0.5</formula>
    </cfRule>
    <cfRule type="cellIs" dxfId="82" priority="297" operator="between">
      <formula>$DI10*0.5</formula>
      <formula>$DI10*1</formula>
    </cfRule>
  </conditionalFormatting>
  <conditionalFormatting sqref="AS10">
    <cfRule type="cellIs" dxfId="81" priority="289" operator="lessThanOrEqual">
      <formula>$DI10*0.5</formula>
    </cfRule>
    <cfRule type="cellIs" dxfId="80" priority="290" operator="between">
      <formula>$DI10*0.5</formula>
      <formula>$DI10*1</formula>
    </cfRule>
  </conditionalFormatting>
  <conditionalFormatting sqref="AT32:AT34">
    <cfRule type="cellIs" dxfId="79" priority="281" operator="greaterThanOrEqual">
      <formula>$DI32</formula>
    </cfRule>
  </conditionalFormatting>
  <conditionalFormatting sqref="AT32:AT34">
    <cfRule type="cellIs" dxfId="78" priority="279" operator="lessThanOrEqual">
      <formula>$DI32*0.5</formula>
    </cfRule>
    <cfRule type="cellIs" dxfId="77" priority="280" operator="between">
      <formula>$DI32*0.5</formula>
      <formula>$DI32*1</formula>
    </cfRule>
  </conditionalFormatting>
  <conditionalFormatting sqref="AT10">
    <cfRule type="cellIs" dxfId="76" priority="276" operator="lessThanOrEqual">
      <formula>$DI10*0.5</formula>
    </cfRule>
    <cfRule type="cellIs" dxfId="75" priority="277" operator="between">
      <formula>$DI10*0.5</formula>
      <formula>$DI10*1</formula>
    </cfRule>
  </conditionalFormatting>
  <conditionalFormatting sqref="AO26:AR26">
    <cfRule type="cellIs" dxfId="74" priority="258" operator="greaterThanOrEqual">
      <formula>$DI26</formula>
    </cfRule>
  </conditionalFormatting>
  <conditionalFormatting sqref="AO26:AR26">
    <cfRule type="cellIs" dxfId="73" priority="256" operator="lessThanOrEqual">
      <formula>$DI26*0.5</formula>
    </cfRule>
    <cfRule type="cellIs" dxfId="72" priority="257" operator="between">
      <formula>$DI26*0.5</formula>
      <formula>$DI26*1</formula>
    </cfRule>
  </conditionalFormatting>
  <conditionalFormatting sqref="AS26">
    <cfRule type="cellIs" dxfId="71" priority="255" operator="greaterThanOrEqual">
      <formula>$DI26</formula>
    </cfRule>
  </conditionalFormatting>
  <conditionalFormatting sqref="AS26">
    <cfRule type="cellIs" dxfId="70" priority="253" operator="lessThanOrEqual">
      <formula>$DI26*0.5</formula>
    </cfRule>
    <cfRule type="cellIs" dxfId="69" priority="254" operator="between">
      <formula>$DI26*0.5</formula>
      <formula>$DI26*1</formula>
    </cfRule>
  </conditionalFormatting>
  <conditionalFormatting sqref="AT26">
    <cfRule type="cellIs" dxfId="68" priority="252" operator="greaterThanOrEqual">
      <formula>$DI26</formula>
    </cfRule>
  </conditionalFormatting>
  <conditionalFormatting sqref="AT26">
    <cfRule type="cellIs" dxfId="67" priority="250" operator="lessThanOrEqual">
      <formula>$DI26*0.5</formula>
    </cfRule>
    <cfRule type="cellIs" dxfId="66" priority="251" operator="between">
      <formula>$DI26*0.5</formula>
      <formula>$DI26*1</formula>
    </cfRule>
  </conditionalFormatting>
  <conditionalFormatting sqref="AO35:AS35">
    <cfRule type="cellIs" dxfId="65" priority="235" operator="greaterThanOrEqual">
      <formula>$DI35</formula>
    </cfRule>
  </conditionalFormatting>
  <conditionalFormatting sqref="AO35:AS35">
    <cfRule type="cellIs" dxfId="64" priority="233" operator="lessThanOrEqual">
      <formula>$DI35*0.5</formula>
    </cfRule>
    <cfRule type="cellIs" dxfId="63" priority="234" operator="between">
      <formula>$DI35*0.5</formula>
      <formula>$DI35*1</formula>
    </cfRule>
  </conditionalFormatting>
  <conditionalFormatting sqref="AT35">
    <cfRule type="cellIs" dxfId="62" priority="228" operator="greaterThanOrEqual">
      <formula>$DI35</formula>
    </cfRule>
  </conditionalFormatting>
  <conditionalFormatting sqref="AT35">
    <cfRule type="cellIs" dxfId="61" priority="226" operator="lessThanOrEqual">
      <formula>$DI35*0.5</formula>
    </cfRule>
    <cfRule type="cellIs" dxfId="60" priority="227" operator="between">
      <formula>$DI35*0.5</formula>
      <formula>$DI35*1</formula>
    </cfRule>
  </conditionalFormatting>
  <conditionalFormatting sqref="DF66:DF68">
    <cfRule type="cellIs" dxfId="59" priority="211" operator="greaterThan">
      <formula>0.9956</formula>
    </cfRule>
    <cfRule type="cellIs" dxfId="58" priority="212" operator="lessThan">
      <formula>0.9954</formula>
    </cfRule>
  </conditionalFormatting>
  <conditionalFormatting sqref="AO21:AR23">
    <cfRule type="cellIs" dxfId="57" priority="185" operator="greaterThanOrEqual">
      <formula>$DI21</formula>
    </cfRule>
  </conditionalFormatting>
  <conditionalFormatting sqref="AU21:AZ23">
    <cfRule type="cellIs" dxfId="56" priority="183" operator="lessThanOrEqual">
      <formula>$DI21*0.5</formula>
    </cfRule>
    <cfRule type="cellIs" dxfId="55" priority="184" operator="between">
      <formula>$DI21*0.5</formula>
      <formula>$DI21*1</formula>
    </cfRule>
  </conditionalFormatting>
  <conditionalFormatting sqref="AO21:AR23">
    <cfRule type="cellIs" dxfId="54" priority="181" operator="lessThanOrEqual">
      <formula>$DI21*0.5</formula>
    </cfRule>
    <cfRule type="cellIs" dxfId="53" priority="182" operator="between">
      <formula>$DI21*0.5</formula>
      <formula>$DI21*1</formula>
    </cfRule>
  </conditionalFormatting>
  <conditionalFormatting sqref="AS21:AS23">
    <cfRule type="cellIs" dxfId="52" priority="180" operator="greaterThanOrEqual">
      <formula>$DI21</formula>
    </cfRule>
  </conditionalFormatting>
  <conditionalFormatting sqref="AS21:AS23">
    <cfRule type="cellIs" dxfId="51" priority="178" operator="lessThanOrEqual">
      <formula>$DI21*0.5</formula>
    </cfRule>
    <cfRule type="cellIs" dxfId="50" priority="179" operator="between">
      <formula>$DI21*0.5</formula>
      <formula>$DI21*1</formula>
    </cfRule>
  </conditionalFormatting>
  <conditionalFormatting sqref="AT21:AT23">
    <cfRule type="cellIs" dxfId="49" priority="177" operator="greaterThanOrEqual">
      <formula>$DI21</formula>
    </cfRule>
  </conditionalFormatting>
  <conditionalFormatting sqref="AT21:AT23">
    <cfRule type="cellIs" dxfId="48" priority="175" operator="lessThanOrEqual">
      <formula>$DI21*0.5</formula>
    </cfRule>
    <cfRule type="cellIs" dxfId="47" priority="176" operator="between">
      <formula>$DI21*0.5</formula>
      <formula>$DI21*1</formula>
    </cfRule>
  </conditionalFormatting>
  <conditionalFormatting sqref="DF10:DF65">
    <cfRule type="cellIs" dxfId="46" priority="138" operator="lessThanOrEqual">
      <formula>82.44%</formula>
    </cfRule>
    <cfRule type="cellIs" dxfId="45" priority="139" operator="greaterThanOrEqual">
      <formula>82.45%</formula>
    </cfRule>
  </conditionalFormatting>
  <conditionalFormatting sqref="AO37:AS37">
    <cfRule type="cellIs" dxfId="44" priority="84" operator="greaterThanOrEqual">
      <formula>$DI37</formula>
    </cfRule>
  </conditionalFormatting>
  <conditionalFormatting sqref="AO37:AS37">
    <cfRule type="cellIs" dxfId="43" priority="82" operator="lessThanOrEqual">
      <formula>$DI37*0.5</formula>
    </cfRule>
    <cfRule type="cellIs" dxfId="42" priority="83" operator="between">
      <formula>$DI37*0.5</formula>
      <formula>$DI37*1</formula>
    </cfRule>
  </conditionalFormatting>
  <conditionalFormatting sqref="AT37">
    <cfRule type="cellIs" dxfId="41" priority="81" operator="greaterThanOrEqual">
      <formula>$DI37</formula>
    </cfRule>
  </conditionalFormatting>
  <conditionalFormatting sqref="AT37">
    <cfRule type="cellIs" dxfId="40" priority="79" operator="lessThanOrEqual">
      <formula>$DI37*0.5</formula>
    </cfRule>
    <cfRule type="cellIs" dxfId="39" priority="80" operator="between">
      <formula>$DI37*0.5</formula>
      <formula>$DI37*1</formula>
    </cfRule>
  </conditionalFormatting>
  <conditionalFormatting sqref="AO38:AS38">
    <cfRule type="cellIs" dxfId="38" priority="78" operator="greaterThanOrEqual">
      <formula>$DI38</formula>
    </cfRule>
  </conditionalFormatting>
  <conditionalFormatting sqref="AO38:AS38">
    <cfRule type="cellIs" dxfId="37" priority="76" operator="lessThanOrEqual">
      <formula>$DI38*0.5</formula>
    </cfRule>
    <cfRule type="cellIs" dxfId="36" priority="77" operator="between">
      <formula>$DI38*0.5</formula>
      <formula>$DI38*1</formula>
    </cfRule>
  </conditionalFormatting>
  <conditionalFormatting sqref="AT38">
    <cfRule type="cellIs" dxfId="35" priority="75" operator="greaterThanOrEqual">
      <formula>$DI38</formula>
    </cfRule>
  </conditionalFormatting>
  <conditionalFormatting sqref="AT38">
    <cfRule type="cellIs" dxfId="34" priority="73" operator="lessThanOrEqual">
      <formula>$DI38*0.5</formula>
    </cfRule>
    <cfRule type="cellIs" dxfId="33" priority="74" operator="between">
      <formula>$DI38*0.5</formula>
      <formula>$DI38*1</formula>
    </cfRule>
  </conditionalFormatting>
  <conditionalFormatting sqref="DF8">
    <cfRule type="cellIs" dxfId="32" priority="65" operator="lessThan">
      <formula>47.4%</formula>
    </cfRule>
    <cfRule type="cellIs" dxfId="31" priority="66" operator="greaterThan">
      <formula>47.45%</formula>
    </cfRule>
  </conditionalFormatting>
  <conditionalFormatting sqref="CT10:CT41 CT43:CT65">
    <cfRule type="cellIs" dxfId="30" priority="22" operator="lessThan">
      <formula>0.0844</formula>
    </cfRule>
    <cfRule type="cellIs" dxfId="29" priority="23" operator="greaterThan">
      <formula>0.0845</formula>
    </cfRule>
  </conditionalFormatting>
  <conditionalFormatting sqref="CU10:CU41 CU43:CU65">
    <cfRule type="cellIs" dxfId="28" priority="20" operator="lessThan">
      <formula>0.0444</formula>
    </cfRule>
    <cfRule type="cellIs" dxfId="27" priority="21" operator="greaterThan">
      <formula>0.0445</formula>
    </cfRule>
  </conditionalFormatting>
  <conditionalFormatting sqref="CV10:DE41 CV43:DE65 DB42:DE42">
    <cfRule type="cellIs" dxfId="26" priority="18" operator="lessThanOrEqual">
      <formula>0.0854</formula>
    </cfRule>
    <cfRule type="cellIs" dxfId="25" priority="19" operator="greaterThanOrEqual">
      <formula>0.0855</formula>
    </cfRule>
  </conditionalFormatting>
  <conditionalFormatting sqref="CT66:CT68">
    <cfRule type="cellIs" dxfId="24" priority="16" operator="lessThan">
      <formula>0.0844</formula>
    </cfRule>
    <cfRule type="cellIs" dxfId="23" priority="17" operator="greaterThan">
      <formula>0.0845</formula>
    </cfRule>
  </conditionalFormatting>
  <conditionalFormatting sqref="CU66:CU68">
    <cfRule type="cellIs" dxfId="22" priority="14" operator="lessThan">
      <formula>0.0444</formula>
    </cfRule>
    <cfRule type="cellIs" dxfId="21" priority="15" operator="greaterThan">
      <formula>0.0445</formula>
    </cfRule>
  </conditionalFormatting>
  <conditionalFormatting sqref="CV66:DE68">
    <cfRule type="cellIs" dxfId="20" priority="12" operator="lessThan">
      <formula>0.08644</formula>
    </cfRule>
    <cfRule type="cellIs" dxfId="19" priority="13" operator="greaterThan">
      <formula>0.08645</formula>
    </cfRule>
  </conditionalFormatting>
  <conditionalFormatting sqref="AO69:AZ105">
    <cfRule type="cellIs" dxfId="18" priority="11" operator="greaterThanOrEqual">
      <formula>$DI69</formula>
    </cfRule>
  </conditionalFormatting>
  <conditionalFormatting sqref="AO69:AZ105">
    <cfRule type="cellIs" dxfId="17" priority="9" operator="lessThanOrEqual">
      <formula>$DI69*0.5</formula>
    </cfRule>
    <cfRule type="cellIs" dxfId="16" priority="10" operator="between">
      <formula>$DI69*0.5</formula>
      <formula>$DI69*1</formula>
    </cfRule>
  </conditionalFormatting>
  <conditionalFormatting sqref="DF69:DF105">
    <cfRule type="cellIs" dxfId="15" priority="7" operator="greaterThan">
      <formula>0.9956</formula>
    </cfRule>
    <cfRule type="cellIs" dxfId="14" priority="8" operator="lessThan">
      <formula>0.9954</formula>
    </cfRule>
  </conditionalFormatting>
  <conditionalFormatting sqref="CT69:CT77 CT81:CT105">
    <cfRule type="cellIs" dxfId="13" priority="5" operator="lessThan">
      <formula>0.0844</formula>
    </cfRule>
    <cfRule type="cellIs" dxfId="12" priority="6" operator="greaterThan">
      <formula>0.0845</formula>
    </cfRule>
  </conditionalFormatting>
  <conditionalFormatting sqref="CU69:CU77 CU81:CU105">
    <cfRule type="cellIs" dxfId="11" priority="3" operator="lessThan">
      <formula>0.0444</formula>
    </cfRule>
    <cfRule type="cellIs" dxfId="10" priority="4" operator="greaterThan">
      <formula>0.0445</formula>
    </cfRule>
  </conditionalFormatting>
  <conditionalFormatting sqref="CV69:DE77 CV81:DE105 DB78:DE80">
    <cfRule type="cellIs" dxfId="9" priority="1" operator="lessThan">
      <formula>0.08644</formula>
    </cfRule>
    <cfRule type="cellIs" dxfId="8" priority="2" operator="greaterThan">
      <formula>0.08645</formula>
    </cfRule>
  </conditionalFormatting>
  <pageMargins left="0" right="0" top="0.47244094488188981" bottom="3.937007874015748E-2" header="0.19685039370078741" footer="0.31496062992125984"/>
  <pageSetup paperSize="9"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8AE07-51C3-43AA-8B8D-C2D353709D83}">
  <dimension ref="A1:CB76"/>
  <sheetViews>
    <sheetView zoomScale="40" zoomScaleNormal="40" zoomScaleSheetLayoutView="40" workbookViewId="0">
      <pane xSplit="2" ySplit="6" topLeftCell="C62" activePane="bottomRight" state="frozen"/>
      <selection pane="topRight" activeCell="D1" sqref="D1"/>
      <selection pane="bottomLeft" activeCell="A7" sqref="A7"/>
      <selection pane="bottomRight" activeCell="AR45" sqref="AR45"/>
    </sheetView>
  </sheetViews>
  <sheetFormatPr baseColWidth="10" defaultColWidth="11.42578125" defaultRowHeight="46.5" x14ac:dyDescent="0.25"/>
  <cols>
    <col min="1" max="1" width="10.28515625" style="326" customWidth="1"/>
    <col min="2" max="2" width="81.140625" style="223" customWidth="1"/>
    <col min="3" max="4" width="22.7109375" style="327" customWidth="1"/>
    <col min="5" max="5" width="24.85546875" style="327" customWidth="1"/>
    <col min="6" max="15" width="17.7109375" style="327" customWidth="1"/>
    <col min="16" max="16" width="18.140625" style="328" customWidth="1"/>
    <col min="17" max="17" width="23.42578125" style="327" customWidth="1"/>
    <col min="18" max="18" width="24.7109375" style="327" customWidth="1"/>
    <col min="19" max="28" width="19" style="327" customWidth="1"/>
    <col min="29" max="29" width="26.7109375" style="328" customWidth="1"/>
    <col min="30" max="30" width="34.7109375" style="329" customWidth="1"/>
    <col min="31" max="31" width="3.140625" style="329" customWidth="1"/>
    <col min="32" max="32" width="10.7109375" style="330" customWidth="1"/>
    <col min="33" max="35" width="10.7109375" style="230" customWidth="1"/>
    <col min="36" max="43" width="10.7109375" style="223" customWidth="1"/>
    <col min="44" max="44" width="23.42578125" style="223" customWidth="1"/>
    <col min="45" max="45" width="4.85546875" style="331" customWidth="1"/>
    <col min="46" max="46" width="27" style="331" customWidth="1"/>
    <col min="47" max="47" width="4.85546875" style="386" customWidth="1"/>
    <col min="48" max="48" width="15.85546875" style="387" customWidth="1"/>
    <col min="49" max="54" width="15.85546875" style="378" customWidth="1"/>
    <col min="55" max="59" width="15.85546875" style="223" customWidth="1"/>
    <col min="60" max="60" width="25.140625" style="223" customWidth="1"/>
    <col min="61" max="61" width="3.28515625" style="585" customWidth="1"/>
    <col min="62" max="62" width="37.28515625" style="221" customWidth="1"/>
    <col min="63" max="63" width="27.28515625" style="222" customWidth="1"/>
    <col min="64" max="75" width="13.85546875" style="223" customWidth="1"/>
    <col min="76" max="76" width="20" style="223" customWidth="1"/>
    <col min="77" max="77" width="11.42578125" style="223"/>
    <col min="78" max="78" width="16.140625" style="223" customWidth="1"/>
    <col min="79" max="16384" width="11.42578125" style="223"/>
  </cols>
  <sheetData>
    <row r="1" spans="1:80" ht="175.5" customHeight="1" thickBot="1" x14ac:dyDescent="0.3">
      <c r="A1" s="585" t="s">
        <v>260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85"/>
      <c r="AO1" s="585"/>
      <c r="AP1" s="585"/>
      <c r="AQ1" s="585"/>
      <c r="AR1" s="585"/>
      <c r="AS1" s="585"/>
      <c r="AT1" s="585"/>
      <c r="AU1" s="585"/>
      <c r="AV1" s="585"/>
      <c r="AW1" s="585"/>
      <c r="AX1" s="585"/>
      <c r="AY1" s="585"/>
      <c r="AZ1" s="585"/>
      <c r="BA1" s="585"/>
      <c r="BB1" s="585"/>
      <c r="BC1" s="585"/>
      <c r="BD1" s="585"/>
      <c r="BE1" s="585"/>
      <c r="BF1" s="585"/>
      <c r="BG1" s="585"/>
      <c r="BH1" s="585"/>
      <c r="CB1" s="223">
        <v>10</v>
      </c>
    </row>
    <row r="2" spans="1:80" ht="60.75" customHeight="1" thickBot="1" x14ac:dyDescent="0.3">
      <c r="A2" s="13"/>
      <c r="B2" s="224" t="s">
        <v>225</v>
      </c>
      <c r="C2" s="225" t="s">
        <v>226</v>
      </c>
      <c r="D2" s="226" t="s">
        <v>227</v>
      </c>
      <c r="E2" s="227" t="s">
        <v>228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228"/>
      <c r="AG2" s="229"/>
      <c r="AR2" s="231"/>
      <c r="AS2" s="232"/>
      <c r="AT2" s="232"/>
      <c r="AU2" s="375"/>
      <c r="AV2" s="376"/>
      <c r="AW2" s="377"/>
    </row>
    <row r="3" spans="1:80" ht="28.5" customHeight="1" thickBot="1" x14ac:dyDescent="0.3">
      <c r="A3" s="13"/>
      <c r="B3" s="224"/>
      <c r="C3" s="235"/>
      <c r="D3" s="235"/>
      <c r="E3" s="23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228"/>
      <c r="AG3" s="229"/>
      <c r="AR3" s="231"/>
      <c r="AS3" s="232"/>
      <c r="AT3" s="232"/>
      <c r="AU3" s="375"/>
      <c r="AV3" s="376"/>
      <c r="AW3" s="377"/>
    </row>
    <row r="4" spans="1:80" s="234" customFormat="1" ht="113.25" customHeight="1" thickTop="1" thickBot="1" x14ac:dyDescent="0.3">
      <c r="A4" s="605"/>
      <c r="B4" s="607" t="s">
        <v>96</v>
      </c>
      <c r="C4" s="610" t="s">
        <v>229</v>
      </c>
      <c r="D4" s="610" t="s">
        <v>230</v>
      </c>
      <c r="E4" s="613" t="s">
        <v>231</v>
      </c>
      <c r="F4" s="616" t="s">
        <v>232</v>
      </c>
      <c r="G4" s="617"/>
      <c r="H4" s="617"/>
      <c r="I4" s="617"/>
      <c r="J4" s="617"/>
      <c r="K4" s="617"/>
      <c r="L4" s="617"/>
      <c r="M4" s="617"/>
      <c r="N4" s="617"/>
      <c r="O4" s="617"/>
      <c r="P4" s="618"/>
      <c r="Q4" s="607" t="s">
        <v>233</v>
      </c>
      <c r="R4" s="622" t="s">
        <v>234</v>
      </c>
      <c r="S4" s="637" t="s">
        <v>250</v>
      </c>
      <c r="T4" s="638"/>
      <c r="U4" s="638"/>
      <c r="V4" s="638"/>
      <c r="W4" s="638"/>
      <c r="X4" s="638"/>
      <c r="Y4" s="638"/>
      <c r="Z4" s="638"/>
      <c r="AA4" s="638"/>
      <c r="AB4" s="638"/>
      <c r="AC4" s="639"/>
      <c r="AD4" s="640" t="s">
        <v>235</v>
      </c>
      <c r="AE4" s="236"/>
      <c r="AF4" s="643" t="s">
        <v>236</v>
      </c>
      <c r="AG4" s="644"/>
      <c r="AH4" s="644"/>
      <c r="AI4" s="644"/>
      <c r="AJ4" s="644"/>
      <c r="AK4" s="644"/>
      <c r="AL4" s="644"/>
      <c r="AM4" s="644"/>
      <c r="AN4" s="644"/>
      <c r="AO4" s="644"/>
      <c r="AP4" s="644"/>
      <c r="AQ4" s="644"/>
      <c r="AR4" s="645"/>
      <c r="AS4" s="232"/>
      <c r="AT4" s="232"/>
      <c r="AU4" s="375"/>
      <c r="AV4" s="649" t="s">
        <v>237</v>
      </c>
      <c r="AW4" s="650"/>
      <c r="AX4" s="650"/>
      <c r="AY4" s="650"/>
      <c r="AZ4" s="650"/>
      <c r="BA4" s="650"/>
      <c r="BB4" s="650"/>
      <c r="BC4" s="650"/>
      <c r="BD4" s="650"/>
      <c r="BE4" s="650"/>
      <c r="BF4" s="650"/>
      <c r="BG4" s="650"/>
      <c r="BH4" s="651"/>
      <c r="BI4" s="585"/>
      <c r="BJ4" s="221"/>
      <c r="BK4" s="221"/>
      <c r="BL4" s="625" t="s">
        <v>237</v>
      </c>
      <c r="BM4" s="626"/>
      <c r="BN4" s="626"/>
      <c r="BO4" s="626"/>
      <c r="BP4" s="626"/>
      <c r="BQ4" s="626"/>
      <c r="BR4" s="626"/>
      <c r="BS4" s="626"/>
      <c r="BT4" s="626"/>
      <c r="BU4" s="626"/>
      <c r="BV4" s="626"/>
      <c r="BW4" s="627"/>
      <c r="BX4" s="237"/>
    </row>
    <row r="5" spans="1:80" s="234" customFormat="1" ht="54.75" customHeight="1" thickTop="1" thickBot="1" x14ac:dyDescent="0.3">
      <c r="A5" s="605"/>
      <c r="B5" s="608"/>
      <c r="C5" s="611"/>
      <c r="D5" s="611"/>
      <c r="E5" s="614"/>
      <c r="F5" s="619"/>
      <c r="G5" s="620"/>
      <c r="H5" s="620"/>
      <c r="I5" s="620"/>
      <c r="J5" s="620"/>
      <c r="K5" s="620"/>
      <c r="L5" s="620"/>
      <c r="M5" s="620"/>
      <c r="N5" s="620"/>
      <c r="O5" s="620"/>
      <c r="P5" s="621"/>
      <c r="Q5" s="608"/>
      <c r="R5" s="623"/>
      <c r="S5" s="238" t="s">
        <v>5</v>
      </c>
      <c r="T5" s="239" t="s">
        <v>6</v>
      </c>
      <c r="U5" s="239" t="s">
        <v>7</v>
      </c>
      <c r="V5" s="239" t="s">
        <v>8</v>
      </c>
      <c r="W5" s="239" t="s">
        <v>7</v>
      </c>
      <c r="X5" s="239" t="s">
        <v>9</v>
      </c>
      <c r="Y5" s="239" t="s">
        <v>9</v>
      </c>
      <c r="Z5" s="239" t="s">
        <v>8</v>
      </c>
      <c r="AA5" s="339" t="s">
        <v>10</v>
      </c>
      <c r="AB5" s="525" t="s">
        <v>11</v>
      </c>
      <c r="AC5" s="240" t="s">
        <v>14</v>
      </c>
      <c r="AD5" s="641"/>
      <c r="AE5" s="236"/>
      <c r="AF5" s="646"/>
      <c r="AG5" s="647"/>
      <c r="AH5" s="647"/>
      <c r="AI5" s="647"/>
      <c r="AJ5" s="647"/>
      <c r="AK5" s="647"/>
      <c r="AL5" s="647"/>
      <c r="AM5" s="647"/>
      <c r="AN5" s="647"/>
      <c r="AO5" s="647"/>
      <c r="AP5" s="647"/>
      <c r="AQ5" s="647"/>
      <c r="AR5" s="648"/>
      <c r="AS5" s="232"/>
      <c r="AT5" s="232"/>
      <c r="AU5" s="375"/>
      <c r="AV5" s="652" t="s">
        <v>261</v>
      </c>
      <c r="AW5" s="653"/>
      <c r="AX5" s="653"/>
      <c r="AY5" s="653"/>
      <c r="AZ5" s="653"/>
      <c r="BA5" s="653"/>
      <c r="BB5" s="653"/>
      <c r="BC5" s="653"/>
      <c r="BD5" s="653"/>
      <c r="BE5" s="653"/>
      <c r="BF5" s="653"/>
      <c r="BG5" s="653"/>
      <c r="BH5" s="654"/>
      <c r="BI5" s="585"/>
      <c r="BJ5" s="221"/>
      <c r="BK5" s="221"/>
      <c r="BL5" s="628" t="s">
        <v>238</v>
      </c>
      <c r="BM5" s="629"/>
      <c r="BN5" s="629"/>
      <c r="BO5" s="629"/>
      <c r="BP5" s="629"/>
      <c r="BQ5" s="629"/>
      <c r="BR5" s="629"/>
      <c r="BS5" s="629"/>
      <c r="BT5" s="629"/>
      <c r="BU5" s="629"/>
      <c r="BV5" s="629"/>
      <c r="BW5" s="630"/>
      <c r="BX5" s="241"/>
    </row>
    <row r="6" spans="1:80" s="234" customFormat="1" ht="77.25" customHeight="1" thickTop="1" thickBot="1" x14ac:dyDescent="0.3">
      <c r="A6" s="606"/>
      <c r="B6" s="609"/>
      <c r="C6" s="612"/>
      <c r="D6" s="612"/>
      <c r="E6" s="615"/>
      <c r="F6" s="242" t="s">
        <v>5</v>
      </c>
      <c r="G6" s="243" t="s">
        <v>6</v>
      </c>
      <c r="H6" s="243" t="s">
        <v>7</v>
      </c>
      <c r="I6" s="243" t="s">
        <v>8</v>
      </c>
      <c r="J6" s="243" t="s">
        <v>7</v>
      </c>
      <c r="K6" s="243" t="s">
        <v>9</v>
      </c>
      <c r="L6" s="243" t="s">
        <v>9</v>
      </c>
      <c r="M6" s="243" t="s">
        <v>8</v>
      </c>
      <c r="N6" s="243" t="s">
        <v>10</v>
      </c>
      <c r="O6" s="519" t="s">
        <v>11</v>
      </c>
      <c r="P6" s="244" t="s">
        <v>14</v>
      </c>
      <c r="Q6" s="609"/>
      <c r="R6" s="624"/>
      <c r="S6" s="245">
        <v>9.0999999999999998E-2</v>
      </c>
      <c r="T6" s="246">
        <v>4.4999999999999998E-2</v>
      </c>
      <c r="U6" s="246">
        <v>8.6400000000000005E-2</v>
      </c>
      <c r="V6" s="246">
        <v>8.6400000000000005E-2</v>
      </c>
      <c r="W6" s="246">
        <v>8.6400000000000005E-2</v>
      </c>
      <c r="X6" s="246">
        <v>8.6400000000000005E-2</v>
      </c>
      <c r="Y6" s="246">
        <v>8.6400000000000005E-2</v>
      </c>
      <c r="Z6" s="246">
        <v>8.6400000000000005E-2</v>
      </c>
      <c r="AA6" s="485">
        <v>8.6400000000000005E-2</v>
      </c>
      <c r="AB6" s="526">
        <v>8.6400000000000005E-2</v>
      </c>
      <c r="AC6" s="247">
        <v>0.83</v>
      </c>
      <c r="AD6" s="642"/>
      <c r="AE6" s="236"/>
      <c r="AF6" s="242" t="s">
        <v>5</v>
      </c>
      <c r="AG6" s="243" t="s">
        <v>6</v>
      </c>
      <c r="AH6" s="243" t="s">
        <v>7</v>
      </c>
      <c r="AI6" s="243" t="s">
        <v>8</v>
      </c>
      <c r="AJ6" s="243" t="s">
        <v>7</v>
      </c>
      <c r="AK6" s="243" t="s">
        <v>9</v>
      </c>
      <c r="AL6" s="243" t="s">
        <v>9</v>
      </c>
      <c r="AM6" s="243" t="s">
        <v>8</v>
      </c>
      <c r="AN6" s="243" t="s">
        <v>10</v>
      </c>
      <c r="AO6" s="248" t="s">
        <v>11</v>
      </c>
      <c r="AP6" s="248" t="s">
        <v>12</v>
      </c>
      <c r="AQ6" s="249" t="s">
        <v>13</v>
      </c>
      <c r="AR6" s="244" t="s">
        <v>14</v>
      </c>
      <c r="AS6" s="250"/>
      <c r="AT6" s="250" t="s">
        <v>268</v>
      </c>
      <c r="AU6" s="375"/>
      <c r="AV6" s="379" t="s">
        <v>5</v>
      </c>
      <c r="AW6" s="380" t="s">
        <v>6</v>
      </c>
      <c r="AX6" s="380" t="s">
        <v>7</v>
      </c>
      <c r="AY6" s="380" t="s">
        <v>8</v>
      </c>
      <c r="AZ6" s="380" t="s">
        <v>7</v>
      </c>
      <c r="BA6" s="380" t="s">
        <v>9</v>
      </c>
      <c r="BB6" s="380" t="s">
        <v>9</v>
      </c>
      <c r="BC6" s="252" t="s">
        <v>8</v>
      </c>
      <c r="BD6" s="252" t="s">
        <v>10</v>
      </c>
      <c r="BE6" s="253" t="s">
        <v>11</v>
      </c>
      <c r="BF6" s="253" t="s">
        <v>12</v>
      </c>
      <c r="BG6" s="253" t="s">
        <v>13</v>
      </c>
      <c r="BH6" s="254" t="s">
        <v>14</v>
      </c>
      <c r="BI6" s="585"/>
      <c r="BJ6" s="221" t="s">
        <v>239</v>
      </c>
      <c r="BK6" s="255"/>
      <c r="BL6" s="251" t="s">
        <v>5</v>
      </c>
      <c r="BM6" s="252" t="s">
        <v>6</v>
      </c>
      <c r="BN6" s="252" t="s">
        <v>7</v>
      </c>
      <c r="BO6" s="252" t="s">
        <v>8</v>
      </c>
      <c r="BP6" s="256" t="s">
        <v>7</v>
      </c>
      <c r="BQ6" s="252" t="s">
        <v>9</v>
      </c>
      <c r="BR6" s="252" t="s">
        <v>9</v>
      </c>
      <c r="BS6" s="252" t="s">
        <v>8</v>
      </c>
      <c r="BT6" s="257" t="s">
        <v>10</v>
      </c>
      <c r="BU6" s="253" t="s">
        <v>11</v>
      </c>
      <c r="BV6" s="253" t="s">
        <v>12</v>
      </c>
      <c r="BW6" s="258" t="s">
        <v>13</v>
      </c>
      <c r="BX6" s="259" t="s">
        <v>14</v>
      </c>
    </row>
    <row r="7" spans="1:80" s="288" customFormat="1" ht="99.95" customHeight="1" thickTop="1" thickBot="1" x14ac:dyDescent="0.3">
      <c r="A7" s="260">
        <v>1</v>
      </c>
      <c r="B7" s="261" t="s">
        <v>25</v>
      </c>
      <c r="C7" s="262">
        <v>618</v>
      </c>
      <c r="D7" s="263">
        <v>915</v>
      </c>
      <c r="E7" s="264">
        <f>C7+D7</f>
        <v>1533</v>
      </c>
      <c r="F7" s="265">
        <v>205</v>
      </c>
      <c r="G7" s="266">
        <v>90</v>
      </c>
      <c r="H7" s="266">
        <v>110</v>
      </c>
      <c r="I7" s="266">
        <v>111</v>
      </c>
      <c r="J7" s="266">
        <v>104</v>
      </c>
      <c r="K7" s="266">
        <v>105</v>
      </c>
      <c r="L7" s="266">
        <v>108</v>
      </c>
      <c r="M7" s="266">
        <v>137</v>
      </c>
      <c r="N7" s="266">
        <v>104</v>
      </c>
      <c r="O7" s="520">
        <v>69</v>
      </c>
      <c r="P7" s="267">
        <f>SUM(F7:O7)</f>
        <v>1143</v>
      </c>
      <c r="Q7" s="268">
        <v>6</v>
      </c>
      <c r="R7" s="264">
        <f>E7-P7-Q7</f>
        <v>384</v>
      </c>
      <c r="S7" s="269">
        <f t="shared" ref="S7:S38" si="0">F7/AD7</f>
        <v>0.17083333333333334</v>
      </c>
      <c r="T7" s="270">
        <f t="shared" ref="T7:T38" si="1">G7/AD7</f>
        <v>7.4999999999999997E-2</v>
      </c>
      <c r="U7" s="270">
        <f t="shared" ref="U7:U38" si="2">H7/AD7</f>
        <v>9.166666666666666E-2</v>
      </c>
      <c r="V7" s="270">
        <f t="shared" ref="V7:V38" si="3">I7/AD7</f>
        <v>9.2499999999999999E-2</v>
      </c>
      <c r="W7" s="270">
        <f t="shared" ref="W7:W38" si="4">J7/AD7</f>
        <v>8.666666666666667E-2</v>
      </c>
      <c r="X7" s="270">
        <f t="shared" ref="X7:X38" si="5">K7/AD7</f>
        <v>8.7499999999999994E-2</v>
      </c>
      <c r="Y7" s="270">
        <f t="shared" ref="Y7:Y38" si="6">L7/AD7</f>
        <v>0.09</v>
      </c>
      <c r="Z7" s="270">
        <f t="shared" ref="Z7:Z38" si="7">M7/AD7</f>
        <v>0.11416666666666667</v>
      </c>
      <c r="AA7" s="333">
        <f>N7/AD7</f>
        <v>8.666666666666667E-2</v>
      </c>
      <c r="AB7" s="527">
        <f>O7/AD7</f>
        <v>5.7500000000000002E-2</v>
      </c>
      <c r="AC7" s="335">
        <f>P7/AD7</f>
        <v>0.95250000000000001</v>
      </c>
      <c r="AD7" s="479">
        <v>1200</v>
      </c>
      <c r="AE7" s="476"/>
      <c r="AF7" s="411">
        <f>$AD$7*9.1%</f>
        <v>109.2</v>
      </c>
      <c r="AG7" s="405">
        <f>$AD$7*4.5%</f>
        <v>54</v>
      </c>
      <c r="AH7" s="405">
        <f>$AD$7*8.64%</f>
        <v>103.68</v>
      </c>
      <c r="AI7" s="405">
        <f t="shared" ref="AI7:AP7" si="8">$AD$7*8.64%</f>
        <v>103.68</v>
      </c>
      <c r="AJ7" s="405">
        <f t="shared" si="8"/>
        <v>103.68</v>
      </c>
      <c r="AK7" s="405">
        <f t="shared" si="8"/>
        <v>103.68</v>
      </c>
      <c r="AL7" s="405">
        <f t="shared" si="8"/>
        <v>103.68</v>
      </c>
      <c r="AM7" s="405">
        <f>$AD$7*8.64%</f>
        <v>103.68</v>
      </c>
      <c r="AN7" s="405">
        <f t="shared" si="8"/>
        <v>103.68</v>
      </c>
      <c r="AO7" s="273">
        <f t="shared" si="8"/>
        <v>103.68</v>
      </c>
      <c r="AP7" s="273">
        <f t="shared" si="8"/>
        <v>103.68</v>
      </c>
      <c r="AQ7" s="273">
        <f>$AD$7*8.64%</f>
        <v>103.68</v>
      </c>
      <c r="AR7" s="275">
        <f>SUM(AF7:AQ7)</f>
        <v>1200.0000000000005</v>
      </c>
      <c r="AS7" s="277"/>
      <c r="AT7" s="347">
        <f>SUM(AF7:AP7)</f>
        <v>1096.3200000000004</v>
      </c>
      <c r="AU7" s="491"/>
      <c r="AV7" s="381">
        <v>205</v>
      </c>
      <c r="AW7" s="382">
        <v>90</v>
      </c>
      <c r="AX7" s="382">
        <v>110</v>
      </c>
      <c r="AY7" s="382">
        <v>111</v>
      </c>
      <c r="AZ7" s="382">
        <v>104</v>
      </c>
      <c r="BA7" s="382">
        <v>105</v>
      </c>
      <c r="BB7" s="382">
        <v>108</v>
      </c>
      <c r="BC7" s="278">
        <v>137</v>
      </c>
      <c r="BD7" s="278">
        <v>104</v>
      </c>
      <c r="BE7" s="278">
        <v>69</v>
      </c>
      <c r="BF7" s="278"/>
      <c r="BG7" s="278"/>
      <c r="BH7" s="279">
        <f>SUM(AV7:BG7)</f>
        <v>1143</v>
      </c>
      <c r="BI7" s="585"/>
      <c r="BJ7" s="280">
        <f>AT7-BH7</f>
        <v>-46.679999999999609</v>
      </c>
      <c r="BK7" s="281"/>
      <c r="BL7" s="282">
        <v>35</v>
      </c>
      <c r="BM7" s="283">
        <v>16</v>
      </c>
      <c r="BN7" s="283">
        <v>43</v>
      </c>
      <c r="BO7" s="283">
        <v>40</v>
      </c>
      <c r="BP7" s="284">
        <v>51</v>
      </c>
      <c r="BQ7" s="283">
        <v>59</v>
      </c>
      <c r="BR7" s="283">
        <v>61</v>
      </c>
      <c r="BS7" s="283">
        <v>42</v>
      </c>
      <c r="BT7" s="285">
        <v>64</v>
      </c>
      <c r="BU7" s="283">
        <v>63</v>
      </c>
      <c r="BV7" s="283">
        <v>63</v>
      </c>
      <c r="BW7" s="286">
        <v>63</v>
      </c>
      <c r="BX7" s="287">
        <f>SUM(BL7:BW7)</f>
        <v>600</v>
      </c>
    </row>
    <row r="8" spans="1:80" s="288" customFormat="1" ht="99.95" customHeight="1" thickTop="1" thickBot="1" x14ac:dyDescent="0.3">
      <c r="A8" s="289">
        <v>2</v>
      </c>
      <c r="B8" s="290" t="s">
        <v>26</v>
      </c>
      <c r="C8" s="291">
        <v>1040</v>
      </c>
      <c r="D8" s="292">
        <v>1082</v>
      </c>
      <c r="E8" s="293">
        <f>C8+D8</f>
        <v>2122</v>
      </c>
      <c r="F8" s="294">
        <v>254</v>
      </c>
      <c r="G8" s="295">
        <v>40</v>
      </c>
      <c r="H8" s="295">
        <v>110</v>
      </c>
      <c r="I8" s="295">
        <v>111</v>
      </c>
      <c r="J8" s="295">
        <v>55</v>
      </c>
      <c r="K8" s="295">
        <v>139</v>
      </c>
      <c r="L8" s="295">
        <v>124</v>
      </c>
      <c r="M8" s="295">
        <v>130</v>
      </c>
      <c r="N8" s="295">
        <v>109</v>
      </c>
      <c r="O8" s="521">
        <v>125</v>
      </c>
      <c r="P8" s="296">
        <f>SUM(F8:O8)</f>
        <v>1197</v>
      </c>
      <c r="Q8" s="297">
        <v>11</v>
      </c>
      <c r="R8" s="293">
        <f t="shared" ref="R8:R38" si="9">E8-P8-Q8</f>
        <v>914</v>
      </c>
      <c r="S8" s="298">
        <f t="shared" si="0"/>
        <v>0.21166666666666667</v>
      </c>
      <c r="T8" s="299">
        <f t="shared" si="1"/>
        <v>3.3333333333333333E-2</v>
      </c>
      <c r="U8" s="299">
        <f t="shared" si="2"/>
        <v>9.166666666666666E-2</v>
      </c>
      <c r="V8" s="299">
        <f t="shared" si="3"/>
        <v>9.2499999999999999E-2</v>
      </c>
      <c r="W8" s="299">
        <f t="shared" si="4"/>
        <v>4.583333333333333E-2</v>
      </c>
      <c r="X8" s="299">
        <f t="shared" si="5"/>
        <v>0.11583333333333333</v>
      </c>
      <c r="Y8" s="299">
        <f t="shared" si="6"/>
        <v>0.10333333333333333</v>
      </c>
      <c r="Z8" s="299">
        <f t="shared" si="7"/>
        <v>0.10833333333333334</v>
      </c>
      <c r="AA8" s="334">
        <f t="shared" ref="AA8:AA14" si="10">N8/AD8</f>
        <v>9.0833333333333335E-2</v>
      </c>
      <c r="AB8" s="528">
        <f>O8/AD8</f>
        <v>0.10416666666666667</v>
      </c>
      <c r="AC8" s="336">
        <f t="shared" ref="AC8:AC62" si="11">P8/AD8</f>
        <v>0.99750000000000005</v>
      </c>
      <c r="AD8" s="480">
        <v>1200</v>
      </c>
      <c r="AE8" s="476"/>
      <c r="AF8" s="403">
        <f>$AD$8*9.1%</f>
        <v>109.2</v>
      </c>
      <c r="AG8" s="404">
        <f>$AD$8*4.5%</f>
        <v>54</v>
      </c>
      <c r="AH8" s="405">
        <f>$AD$8*8.64%</f>
        <v>103.68</v>
      </c>
      <c r="AI8" s="405">
        <f t="shared" ref="AI8:AQ8" si="12">$AD$8*8.64%</f>
        <v>103.68</v>
      </c>
      <c r="AJ8" s="405">
        <f t="shared" si="12"/>
        <v>103.68</v>
      </c>
      <c r="AK8" s="405">
        <f t="shared" si="12"/>
        <v>103.68</v>
      </c>
      <c r="AL8" s="405">
        <f t="shared" si="12"/>
        <v>103.68</v>
      </c>
      <c r="AM8" s="405">
        <f t="shared" si="12"/>
        <v>103.68</v>
      </c>
      <c r="AN8" s="405">
        <f t="shared" si="12"/>
        <v>103.68</v>
      </c>
      <c r="AO8" s="273">
        <f t="shared" si="12"/>
        <v>103.68</v>
      </c>
      <c r="AP8" s="273">
        <f t="shared" si="12"/>
        <v>103.68</v>
      </c>
      <c r="AQ8" s="273">
        <f t="shared" si="12"/>
        <v>103.68</v>
      </c>
      <c r="AR8" s="275">
        <f t="shared" ref="AR8:AR61" si="13">SUM(AF8:AQ8)</f>
        <v>1200.0000000000005</v>
      </c>
      <c r="AS8" s="277"/>
      <c r="AT8" s="347">
        <f t="shared" ref="AT8:AT61" si="14">SUM(AF8:AP8)</f>
        <v>1096.3200000000004</v>
      </c>
      <c r="AU8" s="491"/>
      <c r="AV8" s="383">
        <v>254</v>
      </c>
      <c r="AW8" s="384">
        <v>40</v>
      </c>
      <c r="AX8" s="384">
        <v>110</v>
      </c>
      <c r="AY8" s="384">
        <v>111</v>
      </c>
      <c r="AZ8" s="384">
        <v>55</v>
      </c>
      <c r="BA8" s="384">
        <v>139</v>
      </c>
      <c r="BB8" s="384">
        <v>125</v>
      </c>
      <c r="BC8" s="301">
        <v>130</v>
      </c>
      <c r="BD8" s="301">
        <v>109</v>
      </c>
      <c r="BE8" s="301">
        <v>125</v>
      </c>
      <c r="BF8" s="301"/>
      <c r="BG8" s="301"/>
      <c r="BH8" s="302">
        <f t="shared" ref="BH8:BH61" si="15">SUM(AV8:BG8)</f>
        <v>1198</v>
      </c>
      <c r="BI8" s="585"/>
      <c r="BJ8" s="280">
        <f>AT8-BH8</f>
        <v>-101.67999999999961</v>
      </c>
      <c r="BK8" s="281"/>
    </row>
    <row r="9" spans="1:80" s="288" customFormat="1" ht="99.95" customHeight="1" thickTop="1" thickBot="1" x14ac:dyDescent="0.3">
      <c r="A9" s="289">
        <v>3</v>
      </c>
      <c r="B9" s="290" t="s">
        <v>27</v>
      </c>
      <c r="C9" s="291">
        <v>533</v>
      </c>
      <c r="D9" s="292">
        <v>1075</v>
      </c>
      <c r="E9" s="293">
        <f t="shared" ref="E9:E61" si="16">C9+D9</f>
        <v>1608</v>
      </c>
      <c r="F9" s="294">
        <v>106</v>
      </c>
      <c r="G9" s="295">
        <v>110</v>
      </c>
      <c r="H9" s="295">
        <v>118</v>
      </c>
      <c r="I9" s="295">
        <v>117</v>
      </c>
      <c r="J9" s="295">
        <v>129</v>
      </c>
      <c r="K9" s="295">
        <v>100</v>
      </c>
      <c r="L9" s="295">
        <v>75</v>
      </c>
      <c r="M9" s="295">
        <v>121</v>
      </c>
      <c r="N9" s="295">
        <v>121</v>
      </c>
      <c r="O9" s="521">
        <v>123</v>
      </c>
      <c r="P9" s="296">
        <f t="shared" ref="P9:P61" si="17">SUM(F9:O9)</f>
        <v>1120</v>
      </c>
      <c r="Q9" s="297">
        <v>5</v>
      </c>
      <c r="R9" s="293">
        <f t="shared" si="9"/>
        <v>483</v>
      </c>
      <c r="S9" s="298">
        <f t="shared" si="0"/>
        <v>8.8333333333333333E-2</v>
      </c>
      <c r="T9" s="299">
        <f t="shared" si="1"/>
        <v>9.166666666666666E-2</v>
      </c>
      <c r="U9" s="299">
        <f t="shared" si="2"/>
        <v>9.8333333333333328E-2</v>
      </c>
      <c r="V9" s="299">
        <f t="shared" si="3"/>
        <v>9.7500000000000003E-2</v>
      </c>
      <c r="W9" s="299">
        <f t="shared" si="4"/>
        <v>0.1075</v>
      </c>
      <c r="X9" s="299">
        <f t="shared" si="5"/>
        <v>8.3333333333333329E-2</v>
      </c>
      <c r="Y9" s="299">
        <f t="shared" si="6"/>
        <v>6.25E-2</v>
      </c>
      <c r="Z9" s="299">
        <f t="shared" si="7"/>
        <v>0.10083333333333333</v>
      </c>
      <c r="AA9" s="334">
        <f t="shared" si="10"/>
        <v>0.10083333333333333</v>
      </c>
      <c r="AB9" s="528">
        <f t="shared" ref="AB9:AB60" si="18">O9/AD9</f>
        <v>0.10249999999999999</v>
      </c>
      <c r="AC9" s="336">
        <f t="shared" si="11"/>
        <v>0.93333333333333335</v>
      </c>
      <c r="AD9" s="480">
        <v>1200</v>
      </c>
      <c r="AE9" s="476"/>
      <c r="AF9" s="403">
        <f>$AD$9*9.1%</f>
        <v>109.2</v>
      </c>
      <c r="AG9" s="404">
        <f>$AD$9*4.5%</f>
        <v>54</v>
      </c>
      <c r="AH9" s="405">
        <f>$AD$9*8.64%</f>
        <v>103.68</v>
      </c>
      <c r="AI9" s="405">
        <f t="shared" ref="AI9:AQ9" si="19">$AD$9*8.64%</f>
        <v>103.68</v>
      </c>
      <c r="AJ9" s="405">
        <f t="shared" si="19"/>
        <v>103.68</v>
      </c>
      <c r="AK9" s="405">
        <f t="shared" si="19"/>
        <v>103.68</v>
      </c>
      <c r="AL9" s="405">
        <f t="shared" si="19"/>
        <v>103.68</v>
      </c>
      <c r="AM9" s="405">
        <f t="shared" si="19"/>
        <v>103.68</v>
      </c>
      <c r="AN9" s="405">
        <f t="shared" si="19"/>
        <v>103.68</v>
      </c>
      <c r="AO9" s="273">
        <f t="shared" si="19"/>
        <v>103.68</v>
      </c>
      <c r="AP9" s="273">
        <f t="shared" si="19"/>
        <v>103.68</v>
      </c>
      <c r="AQ9" s="273">
        <f t="shared" si="19"/>
        <v>103.68</v>
      </c>
      <c r="AR9" s="275">
        <f t="shared" si="13"/>
        <v>1200.0000000000005</v>
      </c>
      <c r="AS9" s="277"/>
      <c r="AT9" s="347">
        <f t="shared" si="14"/>
        <v>1096.3200000000004</v>
      </c>
      <c r="AU9" s="491"/>
      <c r="AV9" s="383">
        <v>106</v>
      </c>
      <c r="AW9" s="384">
        <v>110</v>
      </c>
      <c r="AX9" s="384">
        <v>118</v>
      </c>
      <c r="AY9" s="384">
        <v>116</v>
      </c>
      <c r="AZ9" s="384">
        <v>129</v>
      </c>
      <c r="BA9" s="384">
        <v>100</v>
      </c>
      <c r="BB9" s="384">
        <v>75</v>
      </c>
      <c r="BC9" s="301">
        <v>121</v>
      </c>
      <c r="BD9" s="301">
        <v>121</v>
      </c>
      <c r="BE9" s="301">
        <v>123</v>
      </c>
      <c r="BF9" s="301"/>
      <c r="BG9" s="301"/>
      <c r="BH9" s="302">
        <f t="shared" si="15"/>
        <v>1119</v>
      </c>
      <c r="BI9" s="585"/>
      <c r="BJ9" s="280">
        <f>AT9-BH9</f>
        <v>-22.679999999999609</v>
      </c>
      <c r="BK9" s="281"/>
      <c r="BL9" s="625" t="s">
        <v>237</v>
      </c>
      <c r="BM9" s="626"/>
      <c r="BN9" s="626"/>
      <c r="BO9" s="626"/>
      <c r="BP9" s="626"/>
      <c r="BQ9" s="626"/>
      <c r="BR9" s="626"/>
      <c r="BS9" s="626"/>
      <c r="BT9" s="626"/>
      <c r="BU9" s="626"/>
      <c r="BV9" s="626"/>
      <c r="BW9" s="626"/>
      <c r="BX9" s="627"/>
    </row>
    <row r="10" spans="1:80" s="288" customFormat="1" ht="99.95" customHeight="1" thickTop="1" thickBot="1" x14ac:dyDescent="0.3">
      <c r="A10" s="289">
        <v>4</v>
      </c>
      <c r="B10" s="290" t="s">
        <v>28</v>
      </c>
      <c r="C10" s="291">
        <v>164</v>
      </c>
      <c r="D10" s="292">
        <v>995</v>
      </c>
      <c r="E10" s="293">
        <f t="shared" si="16"/>
        <v>1159</v>
      </c>
      <c r="F10" s="294">
        <v>146</v>
      </c>
      <c r="G10" s="295">
        <v>57</v>
      </c>
      <c r="H10" s="295">
        <v>119</v>
      </c>
      <c r="I10" s="295">
        <v>114</v>
      </c>
      <c r="J10" s="295">
        <v>96</v>
      </c>
      <c r="K10" s="295">
        <v>88</v>
      </c>
      <c r="L10" s="295">
        <v>83</v>
      </c>
      <c r="M10" s="295">
        <v>99</v>
      </c>
      <c r="N10" s="295">
        <v>158</v>
      </c>
      <c r="O10" s="521">
        <v>82</v>
      </c>
      <c r="P10" s="296">
        <f t="shared" si="17"/>
        <v>1042</v>
      </c>
      <c r="Q10" s="297">
        <v>1</v>
      </c>
      <c r="R10" s="293">
        <f t="shared" si="9"/>
        <v>116</v>
      </c>
      <c r="S10" s="298">
        <f t="shared" si="0"/>
        <v>9.7333333333333327E-2</v>
      </c>
      <c r="T10" s="299">
        <f t="shared" si="1"/>
        <v>3.7999999999999999E-2</v>
      </c>
      <c r="U10" s="299">
        <f t="shared" si="2"/>
        <v>7.9333333333333339E-2</v>
      </c>
      <c r="V10" s="299">
        <f t="shared" si="3"/>
        <v>7.5999999999999998E-2</v>
      </c>
      <c r="W10" s="299">
        <f t="shared" si="4"/>
        <v>6.4000000000000001E-2</v>
      </c>
      <c r="X10" s="299">
        <f t="shared" si="5"/>
        <v>5.8666666666666666E-2</v>
      </c>
      <c r="Y10" s="299">
        <f t="shared" si="6"/>
        <v>5.5333333333333332E-2</v>
      </c>
      <c r="Z10" s="299">
        <f t="shared" si="7"/>
        <v>6.6000000000000003E-2</v>
      </c>
      <c r="AA10" s="334">
        <f t="shared" si="10"/>
        <v>0.10533333333333333</v>
      </c>
      <c r="AB10" s="528">
        <f t="shared" si="18"/>
        <v>5.4666666666666669E-2</v>
      </c>
      <c r="AC10" s="336">
        <f t="shared" si="11"/>
        <v>0.69466666666666665</v>
      </c>
      <c r="AD10" s="481">
        <v>1500</v>
      </c>
      <c r="AE10" s="476"/>
      <c r="AF10" s="403">
        <f>$AD$10*9.1%</f>
        <v>136.5</v>
      </c>
      <c r="AG10" s="404">
        <f>$AD$10*4.5%</f>
        <v>67.5</v>
      </c>
      <c r="AH10" s="405">
        <f>$AD$10*8.64%</f>
        <v>129.6</v>
      </c>
      <c r="AI10" s="405">
        <f t="shared" ref="AI10:AQ10" si="20">$AD$10*8.64%</f>
        <v>129.6</v>
      </c>
      <c r="AJ10" s="405">
        <f t="shared" si="20"/>
        <v>129.6</v>
      </c>
      <c r="AK10" s="405">
        <f t="shared" si="20"/>
        <v>129.6</v>
      </c>
      <c r="AL10" s="405">
        <f t="shared" si="20"/>
        <v>129.6</v>
      </c>
      <c r="AM10" s="405">
        <f t="shared" si="20"/>
        <v>129.6</v>
      </c>
      <c r="AN10" s="405">
        <f t="shared" si="20"/>
        <v>129.6</v>
      </c>
      <c r="AO10" s="273">
        <f t="shared" si="20"/>
        <v>129.6</v>
      </c>
      <c r="AP10" s="273">
        <f t="shared" si="20"/>
        <v>129.6</v>
      </c>
      <c r="AQ10" s="273">
        <f t="shared" si="20"/>
        <v>129.6</v>
      </c>
      <c r="AR10" s="275">
        <f>SUM(AF10:AQ10)</f>
        <v>1499.9999999999998</v>
      </c>
      <c r="AS10" s="277"/>
      <c r="AT10" s="347">
        <f t="shared" si="14"/>
        <v>1370.3999999999999</v>
      </c>
      <c r="AU10" s="491"/>
      <c r="AV10" s="383">
        <v>146</v>
      </c>
      <c r="AW10" s="384">
        <v>57</v>
      </c>
      <c r="AX10" s="384">
        <v>119</v>
      </c>
      <c r="AY10" s="384">
        <v>114</v>
      </c>
      <c r="AZ10" s="384">
        <v>96</v>
      </c>
      <c r="BA10" s="384">
        <v>88</v>
      </c>
      <c r="BB10" s="384">
        <v>83</v>
      </c>
      <c r="BC10" s="301">
        <v>99</v>
      </c>
      <c r="BD10" s="301">
        <v>158</v>
      </c>
      <c r="BE10" s="301">
        <v>82</v>
      </c>
      <c r="BF10" s="301"/>
      <c r="BG10" s="301"/>
      <c r="BH10" s="302">
        <f t="shared" si="15"/>
        <v>1042</v>
      </c>
      <c r="BI10" s="585"/>
      <c r="BJ10" s="280">
        <f t="shared" ref="BJ10:BJ62" si="21">AT10-BH10</f>
        <v>328.39999999999986</v>
      </c>
      <c r="BK10" s="303"/>
      <c r="BL10" s="628" t="s">
        <v>238</v>
      </c>
      <c r="BM10" s="629"/>
      <c r="BN10" s="629"/>
      <c r="BO10" s="629"/>
      <c r="BP10" s="629"/>
      <c r="BQ10" s="629"/>
      <c r="BR10" s="629"/>
      <c r="BS10" s="629"/>
      <c r="BT10" s="629"/>
      <c r="BU10" s="629"/>
      <c r="BV10" s="629"/>
      <c r="BW10" s="629"/>
      <c r="BX10" s="630"/>
    </row>
    <row r="11" spans="1:80" s="288" customFormat="1" ht="99.95" customHeight="1" thickTop="1" thickBot="1" x14ac:dyDescent="0.3">
      <c r="A11" s="289">
        <v>5</v>
      </c>
      <c r="B11" s="290" t="s">
        <v>29</v>
      </c>
      <c r="C11" s="291">
        <v>614</v>
      </c>
      <c r="D11" s="292">
        <v>614</v>
      </c>
      <c r="E11" s="293">
        <f t="shared" si="16"/>
        <v>1228</v>
      </c>
      <c r="F11" s="294">
        <v>71</v>
      </c>
      <c r="G11" s="295">
        <v>15</v>
      </c>
      <c r="H11" s="295">
        <v>99</v>
      </c>
      <c r="I11" s="295">
        <v>75</v>
      </c>
      <c r="J11" s="295">
        <v>75</v>
      </c>
      <c r="K11" s="295">
        <v>74</v>
      </c>
      <c r="L11" s="295">
        <v>76</v>
      </c>
      <c r="M11" s="295">
        <v>71</v>
      </c>
      <c r="N11" s="295">
        <v>75</v>
      </c>
      <c r="O11" s="521">
        <v>71</v>
      </c>
      <c r="P11" s="296">
        <f t="shared" si="17"/>
        <v>702</v>
      </c>
      <c r="Q11" s="297">
        <v>1</v>
      </c>
      <c r="R11" s="293">
        <f t="shared" si="9"/>
        <v>525</v>
      </c>
      <c r="S11" s="298">
        <f t="shared" si="0"/>
        <v>8.658536585365853E-2</v>
      </c>
      <c r="T11" s="299">
        <f t="shared" si="1"/>
        <v>1.8292682926829267E-2</v>
      </c>
      <c r="U11" s="299">
        <f t="shared" si="2"/>
        <v>0.12073170731707317</v>
      </c>
      <c r="V11" s="299">
        <f t="shared" si="3"/>
        <v>9.1463414634146339E-2</v>
      </c>
      <c r="W11" s="299">
        <f t="shared" si="4"/>
        <v>9.1463414634146339E-2</v>
      </c>
      <c r="X11" s="299">
        <f t="shared" si="5"/>
        <v>9.0243902439024387E-2</v>
      </c>
      <c r="Y11" s="299">
        <f t="shared" si="6"/>
        <v>9.2682926829268292E-2</v>
      </c>
      <c r="Z11" s="299">
        <f t="shared" si="7"/>
        <v>8.658536585365853E-2</v>
      </c>
      <c r="AA11" s="334">
        <f t="shared" si="10"/>
        <v>9.1463414634146339E-2</v>
      </c>
      <c r="AB11" s="528">
        <f t="shared" si="18"/>
        <v>8.658536585365853E-2</v>
      </c>
      <c r="AC11" s="336">
        <f t="shared" si="11"/>
        <v>0.85609756097560974</v>
      </c>
      <c r="AD11" s="480">
        <v>820</v>
      </c>
      <c r="AE11" s="476"/>
      <c r="AF11" s="403">
        <f>$AD11*9.1%</f>
        <v>74.62</v>
      </c>
      <c r="AG11" s="404">
        <f>$AD$11*4.5%</f>
        <v>36.9</v>
      </c>
      <c r="AH11" s="405">
        <f>$AD$11*8.64%</f>
        <v>70.847999999999999</v>
      </c>
      <c r="AI11" s="405">
        <f t="shared" ref="AI11:AQ11" si="22">$AD$11*8.64%</f>
        <v>70.847999999999999</v>
      </c>
      <c r="AJ11" s="405">
        <f t="shared" si="22"/>
        <v>70.847999999999999</v>
      </c>
      <c r="AK11" s="405">
        <f t="shared" si="22"/>
        <v>70.847999999999999</v>
      </c>
      <c r="AL11" s="405">
        <f t="shared" si="22"/>
        <v>70.847999999999999</v>
      </c>
      <c r="AM11" s="405">
        <f t="shared" si="22"/>
        <v>70.847999999999999</v>
      </c>
      <c r="AN11" s="405">
        <f t="shared" si="22"/>
        <v>70.847999999999999</v>
      </c>
      <c r="AO11" s="273">
        <f t="shared" si="22"/>
        <v>70.847999999999999</v>
      </c>
      <c r="AP11" s="273">
        <f t="shared" si="22"/>
        <v>70.847999999999999</v>
      </c>
      <c r="AQ11" s="273">
        <f t="shared" si="22"/>
        <v>70.847999999999999</v>
      </c>
      <c r="AR11" s="275">
        <f t="shared" si="13"/>
        <v>819.99999999999989</v>
      </c>
      <c r="AS11" s="277"/>
      <c r="AT11" s="347">
        <f t="shared" si="14"/>
        <v>749.15199999999993</v>
      </c>
      <c r="AU11" s="491"/>
      <c r="AV11" s="383">
        <v>72</v>
      </c>
      <c r="AW11" s="384">
        <v>15</v>
      </c>
      <c r="AX11" s="384">
        <v>101</v>
      </c>
      <c r="AY11" s="384">
        <v>75</v>
      </c>
      <c r="AZ11" s="384">
        <v>76</v>
      </c>
      <c r="BA11" s="384">
        <v>75</v>
      </c>
      <c r="BB11" s="384">
        <v>76</v>
      </c>
      <c r="BC11" s="301">
        <v>71</v>
      </c>
      <c r="BD11" s="301">
        <v>75</v>
      </c>
      <c r="BE11" s="301">
        <v>71</v>
      </c>
      <c r="BF11" s="301"/>
      <c r="BG11" s="301"/>
      <c r="BH11" s="302">
        <f t="shared" si="15"/>
        <v>707</v>
      </c>
      <c r="BI11" s="585"/>
      <c r="BJ11" s="280">
        <f t="shared" si="21"/>
        <v>42.15199999999993</v>
      </c>
      <c r="BK11" s="281"/>
      <c r="BL11" s="251" t="s">
        <v>5</v>
      </c>
      <c r="BM11" s="252" t="s">
        <v>6</v>
      </c>
      <c r="BN11" s="252" t="s">
        <v>7</v>
      </c>
      <c r="BO11" s="252" t="s">
        <v>8</v>
      </c>
      <c r="BP11" s="256" t="s">
        <v>7</v>
      </c>
      <c r="BQ11" s="252" t="s">
        <v>9</v>
      </c>
      <c r="BR11" s="252" t="s">
        <v>9</v>
      </c>
      <c r="BS11" s="252" t="s">
        <v>8</v>
      </c>
      <c r="BT11" s="257" t="s">
        <v>10</v>
      </c>
      <c r="BU11" s="253" t="s">
        <v>11</v>
      </c>
      <c r="BV11" s="253" t="s">
        <v>12</v>
      </c>
      <c r="BW11" s="258" t="s">
        <v>13</v>
      </c>
      <c r="BX11" s="259" t="s">
        <v>14</v>
      </c>
    </row>
    <row r="12" spans="1:80" s="288" customFormat="1" ht="99.95" customHeight="1" thickTop="1" thickBot="1" x14ac:dyDescent="0.3">
      <c r="A12" s="289">
        <v>6</v>
      </c>
      <c r="B12" s="290" t="s">
        <v>30</v>
      </c>
      <c r="C12" s="291">
        <v>508</v>
      </c>
      <c r="D12" s="292">
        <v>680</v>
      </c>
      <c r="E12" s="293">
        <f t="shared" si="16"/>
        <v>1188</v>
      </c>
      <c r="F12" s="294">
        <v>78</v>
      </c>
      <c r="G12" s="295">
        <v>50</v>
      </c>
      <c r="H12" s="295">
        <v>99</v>
      </c>
      <c r="I12" s="295">
        <v>76</v>
      </c>
      <c r="J12" s="295">
        <v>105</v>
      </c>
      <c r="K12" s="295">
        <v>87</v>
      </c>
      <c r="L12" s="295">
        <v>74</v>
      </c>
      <c r="M12" s="295">
        <v>80</v>
      </c>
      <c r="N12" s="295">
        <v>18</v>
      </c>
      <c r="O12" s="521">
        <v>43</v>
      </c>
      <c r="P12" s="296">
        <f t="shared" si="17"/>
        <v>710</v>
      </c>
      <c r="Q12" s="297">
        <v>15</v>
      </c>
      <c r="R12" s="293">
        <f t="shared" si="9"/>
        <v>463</v>
      </c>
      <c r="S12" s="298">
        <f t="shared" si="0"/>
        <v>9.5121951219512196E-2</v>
      </c>
      <c r="T12" s="299">
        <f t="shared" si="1"/>
        <v>6.097560975609756E-2</v>
      </c>
      <c r="U12" s="299">
        <f t="shared" si="2"/>
        <v>0.12073170731707317</v>
      </c>
      <c r="V12" s="299">
        <f t="shared" si="3"/>
        <v>9.2682926829268292E-2</v>
      </c>
      <c r="W12" s="299">
        <f t="shared" si="4"/>
        <v>0.12804878048780488</v>
      </c>
      <c r="X12" s="299">
        <f t="shared" si="5"/>
        <v>0.10609756097560975</v>
      </c>
      <c r="Y12" s="299">
        <f t="shared" si="6"/>
        <v>9.0243902439024387E-2</v>
      </c>
      <c r="Z12" s="299">
        <f t="shared" si="7"/>
        <v>9.7560975609756101E-2</v>
      </c>
      <c r="AA12" s="334">
        <f t="shared" si="10"/>
        <v>2.1951219512195121E-2</v>
      </c>
      <c r="AB12" s="528">
        <f t="shared" si="18"/>
        <v>5.24390243902439E-2</v>
      </c>
      <c r="AC12" s="336">
        <f t="shared" si="11"/>
        <v>0.86585365853658536</v>
      </c>
      <c r="AD12" s="480">
        <v>820</v>
      </c>
      <c r="AE12" s="476"/>
      <c r="AF12" s="403">
        <f>$AD$12*9.1%</f>
        <v>74.62</v>
      </c>
      <c r="AG12" s="404">
        <f>$AD$12*4.5%</f>
        <v>36.9</v>
      </c>
      <c r="AH12" s="405">
        <f>$AD$12*8.64%</f>
        <v>70.847999999999999</v>
      </c>
      <c r="AI12" s="405">
        <f t="shared" ref="AI12:AQ12" si="23">$AD$12*8.64%</f>
        <v>70.847999999999999</v>
      </c>
      <c r="AJ12" s="405">
        <f t="shared" si="23"/>
        <v>70.847999999999999</v>
      </c>
      <c r="AK12" s="405">
        <f t="shared" si="23"/>
        <v>70.847999999999999</v>
      </c>
      <c r="AL12" s="405">
        <f t="shared" si="23"/>
        <v>70.847999999999999</v>
      </c>
      <c r="AM12" s="405">
        <f t="shared" si="23"/>
        <v>70.847999999999999</v>
      </c>
      <c r="AN12" s="405">
        <f t="shared" si="23"/>
        <v>70.847999999999999</v>
      </c>
      <c r="AO12" s="273">
        <f t="shared" si="23"/>
        <v>70.847999999999999</v>
      </c>
      <c r="AP12" s="273">
        <f t="shared" si="23"/>
        <v>70.847999999999999</v>
      </c>
      <c r="AQ12" s="273">
        <f t="shared" si="23"/>
        <v>70.847999999999999</v>
      </c>
      <c r="AR12" s="275">
        <f t="shared" si="13"/>
        <v>819.99999999999989</v>
      </c>
      <c r="AS12" s="277"/>
      <c r="AT12" s="347">
        <f t="shared" si="14"/>
        <v>749.15199999999993</v>
      </c>
      <c r="AU12" s="491"/>
      <c r="AV12" s="383">
        <v>78</v>
      </c>
      <c r="AW12" s="384">
        <v>50</v>
      </c>
      <c r="AX12" s="384">
        <v>99</v>
      </c>
      <c r="AY12" s="384">
        <v>76</v>
      </c>
      <c r="AZ12" s="384">
        <v>105</v>
      </c>
      <c r="BA12" s="384">
        <v>87</v>
      </c>
      <c r="BB12" s="384">
        <v>74</v>
      </c>
      <c r="BC12" s="301">
        <v>80</v>
      </c>
      <c r="BD12" s="301">
        <v>18</v>
      </c>
      <c r="BE12" s="301">
        <v>43</v>
      </c>
      <c r="BF12" s="301"/>
      <c r="BG12" s="301"/>
      <c r="BH12" s="302">
        <f t="shared" si="15"/>
        <v>710</v>
      </c>
      <c r="BI12" s="585"/>
      <c r="BJ12" s="280">
        <f t="shared" si="21"/>
        <v>39.15199999999993</v>
      </c>
      <c r="BK12" s="281"/>
      <c r="BL12" s="282">
        <v>86</v>
      </c>
      <c r="BM12" s="283">
        <v>34</v>
      </c>
      <c r="BN12" s="283">
        <v>105</v>
      </c>
      <c r="BO12" s="283">
        <v>76</v>
      </c>
      <c r="BP12" s="284">
        <v>99</v>
      </c>
      <c r="BQ12" s="283">
        <v>84</v>
      </c>
      <c r="BR12" s="283">
        <v>70</v>
      </c>
      <c r="BS12" s="283">
        <v>94</v>
      </c>
      <c r="BT12" s="285">
        <v>69</v>
      </c>
      <c r="BU12" s="283">
        <v>69</v>
      </c>
      <c r="BV12" s="283">
        <v>69</v>
      </c>
      <c r="BW12" s="286">
        <v>69</v>
      </c>
      <c r="BX12" s="287">
        <f>SUM(BL12:BW12)</f>
        <v>924</v>
      </c>
    </row>
    <row r="13" spans="1:80" s="288" customFormat="1" ht="99.95" customHeight="1" thickTop="1" x14ac:dyDescent="0.25">
      <c r="A13" s="289">
        <v>7</v>
      </c>
      <c r="B13" s="290" t="s">
        <v>31</v>
      </c>
      <c r="C13" s="291">
        <v>498</v>
      </c>
      <c r="D13" s="292">
        <v>2098</v>
      </c>
      <c r="E13" s="293">
        <f t="shared" si="16"/>
        <v>2596</v>
      </c>
      <c r="F13" s="294">
        <v>262</v>
      </c>
      <c r="G13" s="295">
        <v>184</v>
      </c>
      <c r="H13" s="295">
        <v>242</v>
      </c>
      <c r="I13" s="295">
        <v>224</v>
      </c>
      <c r="J13" s="295">
        <v>195</v>
      </c>
      <c r="K13" s="295">
        <v>154</v>
      </c>
      <c r="L13" s="295">
        <v>102</v>
      </c>
      <c r="M13" s="295">
        <v>220</v>
      </c>
      <c r="N13" s="295">
        <v>219</v>
      </c>
      <c r="O13" s="521">
        <v>248</v>
      </c>
      <c r="P13" s="296">
        <f t="shared" si="17"/>
        <v>2050</v>
      </c>
      <c r="Q13" s="297">
        <v>22</v>
      </c>
      <c r="R13" s="293">
        <f t="shared" si="9"/>
        <v>524</v>
      </c>
      <c r="S13" s="298">
        <f t="shared" si="0"/>
        <v>0.21833333333333332</v>
      </c>
      <c r="T13" s="299">
        <f t="shared" si="1"/>
        <v>0.15333333333333332</v>
      </c>
      <c r="U13" s="299">
        <f t="shared" si="2"/>
        <v>0.20166666666666666</v>
      </c>
      <c r="V13" s="299">
        <f t="shared" si="3"/>
        <v>0.18666666666666668</v>
      </c>
      <c r="W13" s="299">
        <f t="shared" si="4"/>
        <v>0.16250000000000001</v>
      </c>
      <c r="X13" s="299">
        <f t="shared" si="5"/>
        <v>0.12833333333333333</v>
      </c>
      <c r="Y13" s="299">
        <f t="shared" si="6"/>
        <v>8.5000000000000006E-2</v>
      </c>
      <c r="Z13" s="299">
        <f t="shared" si="7"/>
        <v>0.18333333333333332</v>
      </c>
      <c r="AA13" s="334">
        <f t="shared" si="10"/>
        <v>0.1825</v>
      </c>
      <c r="AB13" s="528">
        <f t="shared" si="18"/>
        <v>0.20666666666666667</v>
      </c>
      <c r="AC13" s="336">
        <f t="shared" si="11"/>
        <v>1.7083333333333333</v>
      </c>
      <c r="AD13" s="480">
        <v>1200</v>
      </c>
      <c r="AE13" s="476"/>
      <c r="AF13" s="403">
        <f>$AD$13*9.1%</f>
        <v>109.2</v>
      </c>
      <c r="AG13" s="404">
        <f>$AD$13*4.5%</f>
        <v>54</v>
      </c>
      <c r="AH13" s="405">
        <f>$AD$13*8.64%</f>
        <v>103.68</v>
      </c>
      <c r="AI13" s="405">
        <f t="shared" ref="AI13:AP13" si="24">$AD$13*8.64%</f>
        <v>103.68</v>
      </c>
      <c r="AJ13" s="405">
        <f t="shared" si="24"/>
        <v>103.68</v>
      </c>
      <c r="AK13" s="405">
        <f t="shared" si="24"/>
        <v>103.68</v>
      </c>
      <c r="AL13" s="405">
        <f t="shared" si="24"/>
        <v>103.68</v>
      </c>
      <c r="AM13" s="405">
        <f t="shared" si="24"/>
        <v>103.68</v>
      </c>
      <c r="AN13" s="405">
        <f t="shared" si="24"/>
        <v>103.68</v>
      </c>
      <c r="AO13" s="273">
        <f t="shared" si="24"/>
        <v>103.68</v>
      </c>
      <c r="AP13" s="273">
        <f t="shared" si="24"/>
        <v>103.68</v>
      </c>
      <c r="AQ13" s="273">
        <f>$AD$13*8.64%</f>
        <v>103.68</v>
      </c>
      <c r="AR13" s="275">
        <f>SUM(AF13:AQ13)</f>
        <v>1200.0000000000005</v>
      </c>
      <c r="AS13" s="277"/>
      <c r="AT13" s="347">
        <f t="shared" si="14"/>
        <v>1096.3200000000004</v>
      </c>
      <c r="AU13" s="491"/>
      <c r="AV13" s="383">
        <v>262</v>
      </c>
      <c r="AW13" s="384">
        <v>184</v>
      </c>
      <c r="AX13" s="384">
        <v>242</v>
      </c>
      <c r="AY13" s="384">
        <v>224</v>
      </c>
      <c r="AZ13" s="384">
        <v>195</v>
      </c>
      <c r="BA13" s="384">
        <v>154</v>
      </c>
      <c r="BB13" s="384">
        <v>102</v>
      </c>
      <c r="BC13" s="301">
        <v>221</v>
      </c>
      <c r="BD13" s="301">
        <v>219</v>
      </c>
      <c r="BE13" s="301">
        <v>248</v>
      </c>
      <c r="BF13" s="301"/>
      <c r="BG13" s="301"/>
      <c r="BH13" s="302">
        <f t="shared" si="15"/>
        <v>2051</v>
      </c>
      <c r="BI13" s="585"/>
      <c r="BJ13" s="280">
        <f t="shared" si="21"/>
        <v>-954.67999999999961</v>
      </c>
      <c r="BK13" s="281"/>
    </row>
    <row r="14" spans="1:80" s="288" customFormat="1" ht="99.95" customHeight="1" x14ac:dyDescent="0.25">
      <c r="A14" s="289">
        <v>8</v>
      </c>
      <c r="B14" s="290" t="s">
        <v>32</v>
      </c>
      <c r="C14" s="291">
        <v>353</v>
      </c>
      <c r="D14" s="292">
        <v>857</v>
      </c>
      <c r="E14" s="293">
        <f t="shared" si="16"/>
        <v>1210</v>
      </c>
      <c r="F14" s="304">
        <v>54</v>
      </c>
      <c r="G14" s="305">
        <v>65</v>
      </c>
      <c r="H14" s="305">
        <v>104</v>
      </c>
      <c r="I14" s="305">
        <v>86</v>
      </c>
      <c r="J14" s="305">
        <v>88</v>
      </c>
      <c r="K14" s="305">
        <v>104</v>
      </c>
      <c r="L14" s="305">
        <v>63</v>
      </c>
      <c r="M14" s="305">
        <v>105</v>
      </c>
      <c r="N14" s="305">
        <v>68</v>
      </c>
      <c r="O14" s="522">
        <v>84</v>
      </c>
      <c r="P14" s="296">
        <f t="shared" si="17"/>
        <v>821</v>
      </c>
      <c r="Q14" s="297">
        <v>14</v>
      </c>
      <c r="R14" s="293">
        <f t="shared" si="9"/>
        <v>375</v>
      </c>
      <c r="S14" s="298">
        <f t="shared" si="0"/>
        <v>5.844155844155844E-2</v>
      </c>
      <c r="T14" s="299">
        <f t="shared" si="1"/>
        <v>7.0346320346320351E-2</v>
      </c>
      <c r="U14" s="299">
        <f t="shared" si="2"/>
        <v>0.11255411255411256</v>
      </c>
      <c r="V14" s="299">
        <f t="shared" si="3"/>
        <v>9.3073593073593072E-2</v>
      </c>
      <c r="W14" s="299">
        <f t="shared" si="4"/>
        <v>9.5238095238095233E-2</v>
      </c>
      <c r="X14" s="299">
        <f t="shared" si="5"/>
        <v>0.11255411255411256</v>
      </c>
      <c r="Y14" s="299">
        <f t="shared" si="6"/>
        <v>6.8181818181818177E-2</v>
      </c>
      <c r="Z14" s="299">
        <f t="shared" si="7"/>
        <v>0.11363636363636363</v>
      </c>
      <c r="AA14" s="334">
        <f t="shared" si="10"/>
        <v>7.3593073593073599E-2</v>
      </c>
      <c r="AB14" s="528">
        <f t="shared" si="18"/>
        <v>9.0909090909090912E-2</v>
      </c>
      <c r="AC14" s="336">
        <f t="shared" si="11"/>
        <v>0.8885281385281385</v>
      </c>
      <c r="AD14" s="481">
        <f>1200*77%</f>
        <v>924</v>
      </c>
      <c r="AE14" s="476"/>
      <c r="AF14" s="403">
        <f>$AD$14*9.1%</f>
        <v>84.084000000000003</v>
      </c>
      <c r="AG14" s="404">
        <f>$AD$14*4.5%</f>
        <v>41.58</v>
      </c>
      <c r="AH14" s="405">
        <f>$AD$14*8.64%</f>
        <v>79.833600000000004</v>
      </c>
      <c r="AI14" s="405">
        <f t="shared" ref="AI14:AQ14" si="25">$AD$14*8.64%</f>
        <v>79.833600000000004</v>
      </c>
      <c r="AJ14" s="405">
        <f t="shared" si="25"/>
        <v>79.833600000000004</v>
      </c>
      <c r="AK14" s="405">
        <f t="shared" si="25"/>
        <v>79.833600000000004</v>
      </c>
      <c r="AL14" s="405">
        <f t="shared" si="25"/>
        <v>79.833600000000004</v>
      </c>
      <c r="AM14" s="405">
        <f t="shared" si="25"/>
        <v>79.833600000000004</v>
      </c>
      <c r="AN14" s="405">
        <f t="shared" si="25"/>
        <v>79.833600000000004</v>
      </c>
      <c r="AO14" s="273">
        <f t="shared" si="25"/>
        <v>79.833600000000004</v>
      </c>
      <c r="AP14" s="273">
        <f t="shared" si="25"/>
        <v>79.833600000000004</v>
      </c>
      <c r="AQ14" s="273">
        <f t="shared" si="25"/>
        <v>79.833600000000004</v>
      </c>
      <c r="AR14" s="275">
        <v>924</v>
      </c>
      <c r="AS14" s="277"/>
      <c r="AT14" s="347">
        <f t="shared" si="14"/>
        <v>844.16640000000018</v>
      </c>
      <c r="AU14" s="491"/>
      <c r="AV14" s="383">
        <v>54</v>
      </c>
      <c r="AW14" s="384">
        <v>65</v>
      </c>
      <c r="AX14" s="384">
        <v>104</v>
      </c>
      <c r="AY14" s="384">
        <v>86</v>
      </c>
      <c r="AZ14" s="384">
        <v>88</v>
      </c>
      <c r="BA14" s="384">
        <v>104</v>
      </c>
      <c r="BB14" s="384">
        <v>63</v>
      </c>
      <c r="BC14" s="301">
        <v>105</v>
      </c>
      <c r="BD14" s="301">
        <v>68</v>
      </c>
      <c r="BE14" s="301">
        <v>84</v>
      </c>
      <c r="BF14" s="301"/>
      <c r="BG14" s="301"/>
      <c r="BH14" s="302">
        <f t="shared" si="15"/>
        <v>821</v>
      </c>
      <c r="BI14" s="585"/>
      <c r="BJ14" s="280">
        <f t="shared" si="21"/>
        <v>23.166400000000181</v>
      </c>
      <c r="BK14" s="280"/>
    </row>
    <row r="15" spans="1:80" s="288" customFormat="1" ht="99.95" customHeight="1" x14ac:dyDescent="0.25">
      <c r="A15" s="289">
        <v>9</v>
      </c>
      <c r="B15" s="290" t="s">
        <v>33</v>
      </c>
      <c r="C15" s="291">
        <v>295</v>
      </c>
      <c r="D15" s="292">
        <v>755</v>
      </c>
      <c r="E15" s="293">
        <f t="shared" si="16"/>
        <v>1050</v>
      </c>
      <c r="F15" s="304">
        <v>86</v>
      </c>
      <c r="G15" s="305">
        <v>34</v>
      </c>
      <c r="H15" s="305">
        <v>105</v>
      </c>
      <c r="I15" s="305">
        <v>76</v>
      </c>
      <c r="J15" s="305">
        <v>99</v>
      </c>
      <c r="K15" s="305">
        <v>84</v>
      </c>
      <c r="L15" s="305">
        <v>70</v>
      </c>
      <c r="M15" s="305">
        <v>94</v>
      </c>
      <c r="N15" s="305">
        <v>54</v>
      </c>
      <c r="O15" s="522">
        <v>90</v>
      </c>
      <c r="P15" s="296">
        <f t="shared" si="17"/>
        <v>792</v>
      </c>
      <c r="Q15" s="297">
        <v>1</v>
      </c>
      <c r="R15" s="293">
        <f t="shared" si="9"/>
        <v>257</v>
      </c>
      <c r="S15" s="298">
        <f t="shared" si="0"/>
        <v>9.3073593073593072E-2</v>
      </c>
      <c r="T15" s="299">
        <f t="shared" si="1"/>
        <v>3.67965367965368E-2</v>
      </c>
      <c r="U15" s="299">
        <f t="shared" si="2"/>
        <v>0.11363636363636363</v>
      </c>
      <c r="V15" s="299">
        <f t="shared" si="3"/>
        <v>8.2251082251082255E-2</v>
      </c>
      <c r="W15" s="299">
        <f t="shared" si="4"/>
        <v>0.10714285714285714</v>
      </c>
      <c r="X15" s="299">
        <f t="shared" si="5"/>
        <v>9.0909090909090912E-2</v>
      </c>
      <c r="Y15" s="299">
        <f t="shared" si="6"/>
        <v>7.575757575757576E-2</v>
      </c>
      <c r="Z15" s="299">
        <f t="shared" si="7"/>
        <v>0.10173160173160173</v>
      </c>
      <c r="AA15" s="334">
        <f t="shared" ref="AA15:AA62" si="26">N15/AD15</f>
        <v>5.844155844155844E-2</v>
      </c>
      <c r="AB15" s="528">
        <f t="shared" si="18"/>
        <v>9.7402597402597407E-2</v>
      </c>
      <c r="AC15" s="336">
        <f t="shared" si="11"/>
        <v>0.8571428571428571</v>
      </c>
      <c r="AD15" s="481">
        <f>1200*77%</f>
        <v>924</v>
      </c>
      <c r="AE15" s="476"/>
      <c r="AF15" s="403">
        <f>$AD$15*9.1%</f>
        <v>84.084000000000003</v>
      </c>
      <c r="AG15" s="404">
        <f>$AD$15*4.5%</f>
        <v>41.58</v>
      </c>
      <c r="AH15" s="405">
        <f>$AD$15*8.64%</f>
        <v>79.833600000000004</v>
      </c>
      <c r="AI15" s="405">
        <f t="shared" ref="AI15:AQ15" si="27">$AD$15*8.64%</f>
        <v>79.833600000000004</v>
      </c>
      <c r="AJ15" s="405">
        <f t="shared" si="27"/>
        <v>79.833600000000004</v>
      </c>
      <c r="AK15" s="405">
        <f t="shared" si="27"/>
        <v>79.833600000000004</v>
      </c>
      <c r="AL15" s="405">
        <f t="shared" si="27"/>
        <v>79.833600000000004</v>
      </c>
      <c r="AM15" s="405">
        <f t="shared" si="27"/>
        <v>79.833600000000004</v>
      </c>
      <c r="AN15" s="405">
        <f t="shared" si="27"/>
        <v>79.833600000000004</v>
      </c>
      <c r="AO15" s="273">
        <f t="shared" si="27"/>
        <v>79.833600000000004</v>
      </c>
      <c r="AP15" s="273">
        <f t="shared" si="27"/>
        <v>79.833600000000004</v>
      </c>
      <c r="AQ15" s="273">
        <f t="shared" si="27"/>
        <v>79.833600000000004</v>
      </c>
      <c r="AR15" s="275">
        <v>924</v>
      </c>
      <c r="AS15" s="277"/>
      <c r="AT15" s="347">
        <f t="shared" si="14"/>
        <v>844.16640000000018</v>
      </c>
      <c r="AU15" s="491"/>
      <c r="AV15" s="383">
        <v>86</v>
      </c>
      <c r="AW15" s="384">
        <v>34</v>
      </c>
      <c r="AX15" s="384">
        <v>105</v>
      </c>
      <c r="AY15" s="384">
        <v>76</v>
      </c>
      <c r="AZ15" s="384">
        <v>99</v>
      </c>
      <c r="BA15" s="384">
        <v>84</v>
      </c>
      <c r="BB15" s="384">
        <v>70</v>
      </c>
      <c r="BC15" s="301">
        <v>94</v>
      </c>
      <c r="BD15" s="301">
        <v>54</v>
      </c>
      <c r="BE15" s="301">
        <v>90</v>
      </c>
      <c r="BF15" s="301"/>
      <c r="BG15" s="301"/>
      <c r="BH15" s="302">
        <f t="shared" si="15"/>
        <v>792</v>
      </c>
      <c r="BI15" s="585"/>
      <c r="BJ15" s="280">
        <f t="shared" si="21"/>
        <v>52.166400000000181</v>
      </c>
      <c r="BK15" s="280"/>
    </row>
    <row r="16" spans="1:80" s="288" customFormat="1" ht="99.95" customHeight="1" x14ac:dyDescent="0.25">
      <c r="A16" s="289">
        <v>10</v>
      </c>
      <c r="B16" s="290" t="s">
        <v>34</v>
      </c>
      <c r="C16" s="291">
        <v>89</v>
      </c>
      <c r="D16" s="292">
        <v>737</v>
      </c>
      <c r="E16" s="293">
        <f t="shared" si="16"/>
        <v>826</v>
      </c>
      <c r="F16" s="304">
        <v>39</v>
      </c>
      <c r="G16" s="305">
        <v>38</v>
      </c>
      <c r="H16" s="305">
        <v>91</v>
      </c>
      <c r="I16" s="305">
        <v>106</v>
      </c>
      <c r="J16" s="305">
        <v>65</v>
      </c>
      <c r="K16" s="305">
        <v>54</v>
      </c>
      <c r="L16" s="305">
        <v>58</v>
      </c>
      <c r="M16" s="305">
        <v>61</v>
      </c>
      <c r="N16" s="305">
        <v>68</v>
      </c>
      <c r="O16" s="522">
        <v>75</v>
      </c>
      <c r="P16" s="296">
        <f>SUM(F16:O16)</f>
        <v>655</v>
      </c>
      <c r="Q16" s="297">
        <v>0</v>
      </c>
      <c r="R16" s="293">
        <f t="shared" si="9"/>
        <v>171</v>
      </c>
      <c r="S16" s="298">
        <f t="shared" si="0"/>
        <v>5.1999999999999998E-2</v>
      </c>
      <c r="T16" s="299">
        <f t="shared" si="1"/>
        <v>5.0666666666666665E-2</v>
      </c>
      <c r="U16" s="299">
        <f t="shared" si="2"/>
        <v>0.12133333333333333</v>
      </c>
      <c r="V16" s="299">
        <f t="shared" si="3"/>
        <v>0.14133333333333334</v>
      </c>
      <c r="W16" s="299">
        <f t="shared" si="4"/>
        <v>8.666666666666667E-2</v>
      </c>
      <c r="X16" s="299">
        <f t="shared" si="5"/>
        <v>7.1999999999999995E-2</v>
      </c>
      <c r="Y16" s="299">
        <f t="shared" si="6"/>
        <v>7.7333333333333337E-2</v>
      </c>
      <c r="Z16" s="299">
        <f t="shared" si="7"/>
        <v>8.1333333333333327E-2</v>
      </c>
      <c r="AA16" s="334">
        <f t="shared" si="26"/>
        <v>9.0666666666666673E-2</v>
      </c>
      <c r="AB16" s="528">
        <f t="shared" si="18"/>
        <v>0.1</v>
      </c>
      <c r="AC16" s="336">
        <f t="shared" si="11"/>
        <v>0.87333333333333329</v>
      </c>
      <c r="AD16" s="481">
        <v>750</v>
      </c>
      <c r="AE16" s="476"/>
      <c r="AF16" s="403">
        <f>$AD$16*9.1%</f>
        <v>68.25</v>
      </c>
      <c r="AG16" s="404">
        <f>$AD$16*4.5%</f>
        <v>33.75</v>
      </c>
      <c r="AH16" s="405">
        <f>$AD$16*8.64%</f>
        <v>64.8</v>
      </c>
      <c r="AI16" s="405">
        <f t="shared" ref="AI16:AQ16" si="28">$AD$16*8.64%</f>
        <v>64.8</v>
      </c>
      <c r="AJ16" s="405">
        <f t="shared" si="28"/>
        <v>64.8</v>
      </c>
      <c r="AK16" s="405">
        <f t="shared" si="28"/>
        <v>64.8</v>
      </c>
      <c r="AL16" s="405">
        <f t="shared" si="28"/>
        <v>64.8</v>
      </c>
      <c r="AM16" s="405">
        <f t="shared" si="28"/>
        <v>64.8</v>
      </c>
      <c r="AN16" s="405">
        <f t="shared" si="28"/>
        <v>64.8</v>
      </c>
      <c r="AO16" s="273">
        <f t="shared" si="28"/>
        <v>64.8</v>
      </c>
      <c r="AP16" s="273">
        <f t="shared" si="28"/>
        <v>64.8</v>
      </c>
      <c r="AQ16" s="273">
        <f t="shared" si="28"/>
        <v>64.8</v>
      </c>
      <c r="AR16" s="275">
        <f t="shared" si="13"/>
        <v>749.99999999999989</v>
      </c>
      <c r="AS16" s="277"/>
      <c r="AT16" s="347">
        <f t="shared" si="14"/>
        <v>685.19999999999993</v>
      </c>
      <c r="AU16" s="491"/>
      <c r="AV16" s="383">
        <v>39</v>
      </c>
      <c r="AW16" s="384">
        <v>38</v>
      </c>
      <c r="AX16" s="384">
        <v>91</v>
      </c>
      <c r="AY16" s="384">
        <v>106</v>
      </c>
      <c r="AZ16" s="384">
        <v>66</v>
      </c>
      <c r="BA16" s="384">
        <v>54</v>
      </c>
      <c r="BB16" s="384">
        <v>58</v>
      </c>
      <c r="BC16" s="301">
        <v>60</v>
      </c>
      <c r="BD16" s="301">
        <v>69</v>
      </c>
      <c r="BE16" s="301">
        <v>75</v>
      </c>
      <c r="BF16" s="301"/>
      <c r="BG16" s="301"/>
      <c r="BH16" s="302">
        <f t="shared" si="15"/>
        <v>656</v>
      </c>
      <c r="BI16" s="585"/>
      <c r="BJ16" s="280">
        <f t="shared" si="21"/>
        <v>29.199999999999932</v>
      </c>
      <c r="BK16" s="281"/>
    </row>
    <row r="17" spans="1:65" s="288" customFormat="1" ht="99.95" customHeight="1" x14ac:dyDescent="0.25">
      <c r="A17" s="289">
        <v>11</v>
      </c>
      <c r="B17" s="290" t="s">
        <v>35</v>
      </c>
      <c r="C17" s="291">
        <v>223</v>
      </c>
      <c r="D17" s="292">
        <v>525</v>
      </c>
      <c r="E17" s="293">
        <f t="shared" si="16"/>
        <v>748</v>
      </c>
      <c r="F17" s="304">
        <v>42</v>
      </c>
      <c r="G17" s="305">
        <v>70</v>
      </c>
      <c r="H17" s="305">
        <v>70</v>
      </c>
      <c r="I17" s="305">
        <v>63</v>
      </c>
      <c r="J17" s="305">
        <v>50</v>
      </c>
      <c r="K17" s="305">
        <v>49</v>
      </c>
      <c r="L17" s="305">
        <v>58</v>
      </c>
      <c r="M17" s="305">
        <v>52</v>
      </c>
      <c r="N17" s="305">
        <v>70</v>
      </c>
      <c r="O17" s="522">
        <v>75</v>
      </c>
      <c r="P17" s="296">
        <f t="shared" si="17"/>
        <v>599</v>
      </c>
      <c r="Q17" s="297">
        <v>1</v>
      </c>
      <c r="R17" s="293">
        <f t="shared" si="9"/>
        <v>148</v>
      </c>
      <c r="S17" s="298">
        <f t="shared" si="0"/>
        <v>0.06</v>
      </c>
      <c r="T17" s="299">
        <f t="shared" si="1"/>
        <v>0.1</v>
      </c>
      <c r="U17" s="299">
        <f t="shared" si="2"/>
        <v>0.1</v>
      </c>
      <c r="V17" s="299">
        <f t="shared" si="3"/>
        <v>0.09</v>
      </c>
      <c r="W17" s="299">
        <f t="shared" si="4"/>
        <v>7.1428571428571425E-2</v>
      </c>
      <c r="X17" s="299">
        <f t="shared" si="5"/>
        <v>7.0000000000000007E-2</v>
      </c>
      <c r="Y17" s="299">
        <f t="shared" si="6"/>
        <v>8.2857142857142851E-2</v>
      </c>
      <c r="Z17" s="299">
        <f t="shared" si="7"/>
        <v>7.4285714285714288E-2</v>
      </c>
      <c r="AA17" s="334">
        <f t="shared" si="26"/>
        <v>0.1</v>
      </c>
      <c r="AB17" s="528">
        <f t="shared" si="18"/>
        <v>0.10714285714285714</v>
      </c>
      <c r="AC17" s="336">
        <f t="shared" si="11"/>
        <v>0.85571428571428576</v>
      </c>
      <c r="AD17" s="481">
        <v>700</v>
      </c>
      <c r="AE17" s="476"/>
      <c r="AF17" s="403">
        <f>$AD$17*9.1%</f>
        <v>63.699999999999996</v>
      </c>
      <c r="AG17" s="404">
        <f>$AD$17*4.5%</f>
        <v>31.5</v>
      </c>
      <c r="AH17" s="405">
        <f>$AD$17*8.64%</f>
        <v>60.480000000000004</v>
      </c>
      <c r="AI17" s="405">
        <f t="shared" ref="AI17:AQ17" si="29">$AD$17*8.64%</f>
        <v>60.480000000000004</v>
      </c>
      <c r="AJ17" s="405">
        <f t="shared" si="29"/>
        <v>60.480000000000004</v>
      </c>
      <c r="AK17" s="405">
        <f t="shared" si="29"/>
        <v>60.480000000000004</v>
      </c>
      <c r="AL17" s="405">
        <f t="shared" si="29"/>
        <v>60.480000000000004</v>
      </c>
      <c r="AM17" s="405">
        <f t="shared" si="29"/>
        <v>60.480000000000004</v>
      </c>
      <c r="AN17" s="405">
        <f t="shared" si="29"/>
        <v>60.480000000000004</v>
      </c>
      <c r="AO17" s="273">
        <f t="shared" si="29"/>
        <v>60.480000000000004</v>
      </c>
      <c r="AP17" s="273">
        <f t="shared" si="29"/>
        <v>60.480000000000004</v>
      </c>
      <c r="AQ17" s="273">
        <f t="shared" si="29"/>
        <v>60.480000000000004</v>
      </c>
      <c r="AR17" s="275">
        <f t="shared" si="13"/>
        <v>700.00000000000011</v>
      </c>
      <c r="AS17" s="277"/>
      <c r="AT17" s="347">
        <f t="shared" si="14"/>
        <v>639.5200000000001</v>
      </c>
      <c r="AU17" s="491"/>
      <c r="AV17" s="383">
        <v>42</v>
      </c>
      <c r="AW17" s="384">
        <v>70</v>
      </c>
      <c r="AX17" s="384">
        <v>71</v>
      </c>
      <c r="AY17" s="384">
        <v>63</v>
      </c>
      <c r="AZ17" s="384">
        <v>50</v>
      </c>
      <c r="BA17" s="384">
        <v>49</v>
      </c>
      <c r="BB17" s="384">
        <v>59</v>
      </c>
      <c r="BC17" s="301">
        <v>56</v>
      </c>
      <c r="BD17" s="301">
        <v>70</v>
      </c>
      <c r="BE17" s="301">
        <v>75</v>
      </c>
      <c r="BF17" s="301"/>
      <c r="BG17" s="301"/>
      <c r="BH17" s="302">
        <f t="shared" si="15"/>
        <v>605</v>
      </c>
      <c r="BI17" s="585"/>
      <c r="BJ17" s="280">
        <f t="shared" si="21"/>
        <v>34.520000000000095</v>
      </c>
      <c r="BK17" s="281"/>
    </row>
    <row r="18" spans="1:65" s="288" customFormat="1" ht="99.95" customHeight="1" x14ac:dyDescent="0.25">
      <c r="A18" s="289">
        <v>12</v>
      </c>
      <c r="B18" s="290" t="s">
        <v>36</v>
      </c>
      <c r="C18" s="291">
        <v>548</v>
      </c>
      <c r="D18" s="292">
        <v>839</v>
      </c>
      <c r="E18" s="293">
        <f t="shared" si="16"/>
        <v>1387</v>
      </c>
      <c r="F18" s="304">
        <v>100</v>
      </c>
      <c r="G18" s="305">
        <v>45</v>
      </c>
      <c r="H18" s="305">
        <v>100</v>
      </c>
      <c r="I18" s="305">
        <v>55</v>
      </c>
      <c r="J18" s="305">
        <v>91</v>
      </c>
      <c r="K18" s="305">
        <v>77</v>
      </c>
      <c r="L18" s="305">
        <v>78</v>
      </c>
      <c r="M18" s="305">
        <v>80</v>
      </c>
      <c r="N18" s="305">
        <v>76</v>
      </c>
      <c r="O18" s="522">
        <v>53</v>
      </c>
      <c r="P18" s="296">
        <f t="shared" si="17"/>
        <v>755</v>
      </c>
      <c r="Q18" s="297">
        <v>0</v>
      </c>
      <c r="R18" s="293">
        <f t="shared" si="9"/>
        <v>632</v>
      </c>
      <c r="S18" s="298">
        <f t="shared" si="0"/>
        <v>9.6993210475266725E-2</v>
      </c>
      <c r="T18" s="299">
        <f t="shared" si="1"/>
        <v>4.3646944713870033E-2</v>
      </c>
      <c r="U18" s="299">
        <f t="shared" si="2"/>
        <v>9.6993210475266725E-2</v>
      </c>
      <c r="V18" s="299">
        <f t="shared" si="3"/>
        <v>5.33462657613967E-2</v>
      </c>
      <c r="W18" s="299">
        <f t="shared" si="4"/>
        <v>8.8263821532492723E-2</v>
      </c>
      <c r="X18" s="299">
        <f t="shared" si="5"/>
        <v>7.4684772065955377E-2</v>
      </c>
      <c r="Y18" s="299">
        <f t="shared" si="6"/>
        <v>7.5654704170708048E-2</v>
      </c>
      <c r="Z18" s="299">
        <f t="shared" si="7"/>
        <v>7.7594568380213391E-2</v>
      </c>
      <c r="AA18" s="334">
        <f t="shared" si="26"/>
        <v>7.3714839961202719E-2</v>
      </c>
      <c r="AB18" s="528">
        <f t="shared" si="18"/>
        <v>5.140640155189137E-2</v>
      </c>
      <c r="AC18" s="336">
        <f t="shared" si="11"/>
        <v>0.73229873908826382</v>
      </c>
      <c r="AD18" s="481">
        <v>1031</v>
      </c>
      <c r="AE18" s="476"/>
      <c r="AF18" s="403">
        <f>$AD$18*9.1%</f>
        <v>93.820999999999998</v>
      </c>
      <c r="AG18" s="404">
        <f>$AD$18*4.5%</f>
        <v>46.394999999999996</v>
      </c>
      <c r="AH18" s="405">
        <f>$AD$18*8.64%</f>
        <v>89.078400000000002</v>
      </c>
      <c r="AI18" s="405">
        <f t="shared" ref="AI18:AQ18" si="30">$AD$18*8.64%</f>
        <v>89.078400000000002</v>
      </c>
      <c r="AJ18" s="405">
        <f t="shared" si="30"/>
        <v>89.078400000000002</v>
      </c>
      <c r="AK18" s="405">
        <f t="shared" si="30"/>
        <v>89.078400000000002</v>
      </c>
      <c r="AL18" s="405">
        <f t="shared" si="30"/>
        <v>89.078400000000002</v>
      </c>
      <c r="AM18" s="405">
        <f t="shared" si="30"/>
        <v>89.078400000000002</v>
      </c>
      <c r="AN18" s="405">
        <f t="shared" si="30"/>
        <v>89.078400000000002</v>
      </c>
      <c r="AO18" s="273">
        <f t="shared" si="30"/>
        <v>89.078400000000002</v>
      </c>
      <c r="AP18" s="273">
        <f t="shared" si="30"/>
        <v>89.078400000000002</v>
      </c>
      <c r="AQ18" s="273">
        <f t="shared" si="30"/>
        <v>89.078400000000002</v>
      </c>
      <c r="AR18" s="275">
        <f t="shared" si="13"/>
        <v>1031</v>
      </c>
      <c r="AS18" s="277"/>
      <c r="AT18" s="347">
        <f t="shared" si="14"/>
        <v>941.9215999999999</v>
      </c>
      <c r="AU18" s="491"/>
      <c r="AV18" s="383">
        <v>100</v>
      </c>
      <c r="AW18" s="384">
        <v>45</v>
      </c>
      <c r="AX18" s="384">
        <v>100</v>
      </c>
      <c r="AY18" s="384">
        <v>55</v>
      </c>
      <c r="AZ18" s="384">
        <v>91</v>
      </c>
      <c r="BA18" s="384">
        <v>78</v>
      </c>
      <c r="BB18" s="384">
        <v>78</v>
      </c>
      <c r="BC18" s="301">
        <v>80</v>
      </c>
      <c r="BD18" s="301">
        <v>76</v>
      </c>
      <c r="BE18" s="301">
        <v>53</v>
      </c>
      <c r="BF18" s="301"/>
      <c r="BG18" s="301"/>
      <c r="BH18" s="302">
        <f t="shared" si="15"/>
        <v>756</v>
      </c>
      <c r="BI18" s="585"/>
      <c r="BJ18" s="280">
        <f t="shared" si="21"/>
        <v>185.9215999999999</v>
      </c>
      <c r="BK18" s="281"/>
      <c r="BL18" s="415"/>
    </row>
    <row r="19" spans="1:65" s="288" customFormat="1" ht="99.95" customHeight="1" x14ac:dyDescent="0.25">
      <c r="A19" s="289">
        <v>13</v>
      </c>
      <c r="B19" s="290" t="s">
        <v>143</v>
      </c>
      <c r="C19" s="291">
        <v>206</v>
      </c>
      <c r="D19" s="292">
        <v>350</v>
      </c>
      <c r="E19" s="293">
        <f t="shared" si="16"/>
        <v>556</v>
      </c>
      <c r="F19" s="304">
        <v>7</v>
      </c>
      <c r="G19" s="305">
        <v>15</v>
      </c>
      <c r="H19" s="305">
        <v>28</v>
      </c>
      <c r="I19" s="305">
        <v>23</v>
      </c>
      <c r="J19" s="305">
        <v>31</v>
      </c>
      <c r="K19" s="305">
        <v>17</v>
      </c>
      <c r="L19" s="305">
        <v>30</v>
      </c>
      <c r="M19" s="305">
        <v>50</v>
      </c>
      <c r="N19" s="305">
        <v>27</v>
      </c>
      <c r="O19" s="522">
        <v>32</v>
      </c>
      <c r="P19" s="296">
        <f t="shared" si="17"/>
        <v>260</v>
      </c>
      <c r="Q19" s="297">
        <v>2</v>
      </c>
      <c r="R19" s="293">
        <f t="shared" si="9"/>
        <v>294</v>
      </c>
      <c r="S19" s="298">
        <f t="shared" si="0"/>
        <v>1.7500000000000002E-2</v>
      </c>
      <c r="T19" s="299">
        <f t="shared" si="1"/>
        <v>3.7499999999999999E-2</v>
      </c>
      <c r="U19" s="299">
        <f t="shared" si="2"/>
        <v>7.0000000000000007E-2</v>
      </c>
      <c r="V19" s="299">
        <f t="shared" si="3"/>
        <v>5.7500000000000002E-2</v>
      </c>
      <c r="W19" s="299">
        <f t="shared" si="4"/>
        <v>7.7499999999999999E-2</v>
      </c>
      <c r="X19" s="299">
        <f t="shared" si="5"/>
        <v>4.2500000000000003E-2</v>
      </c>
      <c r="Y19" s="299">
        <f t="shared" si="6"/>
        <v>7.4999999999999997E-2</v>
      </c>
      <c r="Z19" s="299">
        <f t="shared" si="7"/>
        <v>0.125</v>
      </c>
      <c r="AA19" s="334">
        <f t="shared" si="26"/>
        <v>6.7500000000000004E-2</v>
      </c>
      <c r="AB19" s="528">
        <f t="shared" si="18"/>
        <v>0.08</v>
      </c>
      <c r="AC19" s="336">
        <f t="shared" si="11"/>
        <v>0.65</v>
      </c>
      <c r="AD19" s="481">
        <v>400</v>
      </c>
      <c r="AE19" s="476"/>
      <c r="AF19" s="403">
        <f>$AD$19*9.1%</f>
        <v>36.4</v>
      </c>
      <c r="AG19" s="404">
        <f>$AD$19*4.5%</f>
        <v>18</v>
      </c>
      <c r="AH19" s="405">
        <f>$AD$19*8.64%</f>
        <v>34.56</v>
      </c>
      <c r="AI19" s="405">
        <f t="shared" ref="AI19:AQ19" si="31">$AD$19*8.64%</f>
        <v>34.56</v>
      </c>
      <c r="AJ19" s="405">
        <f t="shared" si="31"/>
        <v>34.56</v>
      </c>
      <c r="AK19" s="405">
        <f t="shared" si="31"/>
        <v>34.56</v>
      </c>
      <c r="AL19" s="405">
        <f t="shared" si="31"/>
        <v>34.56</v>
      </c>
      <c r="AM19" s="405">
        <f t="shared" si="31"/>
        <v>34.56</v>
      </c>
      <c r="AN19" s="405">
        <f t="shared" si="31"/>
        <v>34.56</v>
      </c>
      <c r="AO19" s="273">
        <f t="shared" si="31"/>
        <v>34.56</v>
      </c>
      <c r="AP19" s="273">
        <f t="shared" si="31"/>
        <v>34.56</v>
      </c>
      <c r="AQ19" s="273">
        <f t="shared" si="31"/>
        <v>34.56</v>
      </c>
      <c r="AR19" s="275">
        <f>SUM(AF19:AQ19)</f>
        <v>400</v>
      </c>
      <c r="AS19" s="277"/>
      <c r="AT19" s="347">
        <f t="shared" si="14"/>
        <v>365.44</v>
      </c>
      <c r="AU19" s="491"/>
      <c r="AV19" s="383">
        <v>7</v>
      </c>
      <c r="AW19" s="384">
        <v>15</v>
      </c>
      <c r="AX19" s="384">
        <v>28</v>
      </c>
      <c r="AY19" s="384">
        <v>23</v>
      </c>
      <c r="AZ19" s="384">
        <v>31</v>
      </c>
      <c r="BA19" s="384">
        <v>17</v>
      </c>
      <c r="BB19" s="384">
        <v>30</v>
      </c>
      <c r="BC19" s="301">
        <v>51</v>
      </c>
      <c r="BD19" s="301">
        <v>27</v>
      </c>
      <c r="BE19" s="301">
        <v>32</v>
      </c>
      <c r="BF19" s="301"/>
      <c r="BG19" s="301"/>
      <c r="BH19" s="302">
        <f t="shared" si="15"/>
        <v>261</v>
      </c>
      <c r="BI19" s="585"/>
      <c r="BJ19" s="280">
        <f>AT19-BH19</f>
        <v>104.44</v>
      </c>
      <c r="BK19" s="280"/>
    </row>
    <row r="20" spans="1:65" s="288" customFormat="1" ht="99.95" customHeight="1" x14ac:dyDescent="0.25">
      <c r="A20" s="289">
        <v>14</v>
      </c>
      <c r="B20" s="290" t="s">
        <v>37</v>
      </c>
      <c r="C20" s="291">
        <v>620</v>
      </c>
      <c r="D20" s="292">
        <v>896</v>
      </c>
      <c r="E20" s="293">
        <f t="shared" si="16"/>
        <v>1516</v>
      </c>
      <c r="F20" s="304">
        <v>93</v>
      </c>
      <c r="G20" s="305">
        <v>30</v>
      </c>
      <c r="H20" s="305">
        <v>99</v>
      </c>
      <c r="I20" s="305">
        <v>111</v>
      </c>
      <c r="J20" s="305">
        <v>129</v>
      </c>
      <c r="K20" s="305">
        <v>102</v>
      </c>
      <c r="L20" s="305">
        <v>120</v>
      </c>
      <c r="M20" s="305">
        <v>114</v>
      </c>
      <c r="N20" s="305">
        <v>103</v>
      </c>
      <c r="O20" s="522">
        <v>101</v>
      </c>
      <c r="P20" s="296">
        <f t="shared" si="17"/>
        <v>1002</v>
      </c>
      <c r="Q20" s="297">
        <v>1</v>
      </c>
      <c r="R20" s="293">
        <f t="shared" si="9"/>
        <v>513</v>
      </c>
      <c r="S20" s="298">
        <f t="shared" si="0"/>
        <v>7.7499999999999999E-2</v>
      </c>
      <c r="T20" s="299">
        <f t="shared" si="1"/>
        <v>2.5000000000000001E-2</v>
      </c>
      <c r="U20" s="299">
        <f t="shared" si="2"/>
        <v>8.2500000000000004E-2</v>
      </c>
      <c r="V20" s="299">
        <f t="shared" si="3"/>
        <v>9.2499999999999999E-2</v>
      </c>
      <c r="W20" s="299">
        <f t="shared" si="4"/>
        <v>0.1075</v>
      </c>
      <c r="X20" s="299">
        <f t="shared" si="5"/>
        <v>8.5000000000000006E-2</v>
      </c>
      <c r="Y20" s="299">
        <f t="shared" si="6"/>
        <v>0.1</v>
      </c>
      <c r="Z20" s="299">
        <f t="shared" si="7"/>
        <v>9.5000000000000001E-2</v>
      </c>
      <c r="AA20" s="334">
        <f t="shared" si="26"/>
        <v>8.5833333333333331E-2</v>
      </c>
      <c r="AB20" s="528">
        <f t="shared" si="18"/>
        <v>8.4166666666666667E-2</v>
      </c>
      <c r="AC20" s="336">
        <f t="shared" si="11"/>
        <v>0.83499999999999996</v>
      </c>
      <c r="AD20" s="480">
        <v>1200</v>
      </c>
      <c r="AE20" s="476"/>
      <c r="AF20" s="403">
        <f>$AD$20*9.1%</f>
        <v>109.2</v>
      </c>
      <c r="AG20" s="404">
        <f>$AD$20*4.5%</f>
        <v>54</v>
      </c>
      <c r="AH20" s="405">
        <f>$AD$20*8.64%</f>
        <v>103.68</v>
      </c>
      <c r="AI20" s="405">
        <f t="shared" ref="AI20:AQ20" si="32">$AD$20*8.64%</f>
        <v>103.68</v>
      </c>
      <c r="AJ20" s="405">
        <f t="shared" si="32"/>
        <v>103.68</v>
      </c>
      <c r="AK20" s="405">
        <f t="shared" si="32"/>
        <v>103.68</v>
      </c>
      <c r="AL20" s="405">
        <f t="shared" si="32"/>
        <v>103.68</v>
      </c>
      <c r="AM20" s="405">
        <f t="shared" si="32"/>
        <v>103.68</v>
      </c>
      <c r="AN20" s="405">
        <f t="shared" si="32"/>
        <v>103.68</v>
      </c>
      <c r="AO20" s="273">
        <f t="shared" si="32"/>
        <v>103.68</v>
      </c>
      <c r="AP20" s="273">
        <f t="shared" si="32"/>
        <v>103.68</v>
      </c>
      <c r="AQ20" s="273">
        <f t="shared" si="32"/>
        <v>103.68</v>
      </c>
      <c r="AR20" s="275">
        <f t="shared" si="13"/>
        <v>1200.0000000000005</v>
      </c>
      <c r="AS20" s="277"/>
      <c r="AT20" s="347">
        <f t="shared" si="14"/>
        <v>1096.3200000000004</v>
      </c>
      <c r="AU20" s="491"/>
      <c r="AV20" s="383">
        <v>93</v>
      </c>
      <c r="AW20" s="384">
        <v>30</v>
      </c>
      <c r="AX20" s="384">
        <v>99</v>
      </c>
      <c r="AY20" s="384">
        <v>111</v>
      </c>
      <c r="AZ20" s="384">
        <v>129</v>
      </c>
      <c r="BA20" s="384">
        <v>102</v>
      </c>
      <c r="BB20" s="384">
        <v>120</v>
      </c>
      <c r="BC20" s="301">
        <v>114</v>
      </c>
      <c r="BD20" s="301">
        <v>103</v>
      </c>
      <c r="BE20" s="301">
        <v>101</v>
      </c>
      <c r="BF20" s="301"/>
      <c r="BG20" s="301"/>
      <c r="BH20" s="302">
        <f t="shared" si="15"/>
        <v>1002</v>
      </c>
      <c r="BI20" s="585"/>
      <c r="BJ20" s="280">
        <f t="shared" si="21"/>
        <v>94.320000000000391</v>
      </c>
      <c r="BK20" s="280"/>
    </row>
    <row r="21" spans="1:65" s="288" customFormat="1" ht="99.95" customHeight="1" x14ac:dyDescent="0.25">
      <c r="A21" s="289">
        <v>15</v>
      </c>
      <c r="B21" s="290" t="s">
        <v>38</v>
      </c>
      <c r="C21" s="291">
        <v>808</v>
      </c>
      <c r="D21" s="292">
        <v>1088</v>
      </c>
      <c r="E21" s="293">
        <f t="shared" si="16"/>
        <v>1896</v>
      </c>
      <c r="F21" s="304">
        <v>99</v>
      </c>
      <c r="G21" s="305">
        <v>45</v>
      </c>
      <c r="H21" s="305">
        <v>141</v>
      </c>
      <c r="I21" s="305">
        <v>113</v>
      </c>
      <c r="J21" s="305">
        <v>75</v>
      </c>
      <c r="K21" s="305">
        <v>139</v>
      </c>
      <c r="L21" s="305">
        <v>109</v>
      </c>
      <c r="M21" s="305">
        <v>131</v>
      </c>
      <c r="N21" s="305">
        <v>174</v>
      </c>
      <c r="O21" s="522">
        <v>170</v>
      </c>
      <c r="P21" s="296">
        <f t="shared" si="17"/>
        <v>1196</v>
      </c>
      <c r="Q21" s="297">
        <v>1</v>
      </c>
      <c r="R21" s="293">
        <f t="shared" si="9"/>
        <v>699</v>
      </c>
      <c r="S21" s="298">
        <f t="shared" si="0"/>
        <v>8.2500000000000004E-2</v>
      </c>
      <c r="T21" s="299">
        <f t="shared" si="1"/>
        <v>3.7499999999999999E-2</v>
      </c>
      <c r="U21" s="299">
        <f t="shared" si="2"/>
        <v>0.11749999999999999</v>
      </c>
      <c r="V21" s="299">
        <f t="shared" si="3"/>
        <v>9.4166666666666662E-2</v>
      </c>
      <c r="W21" s="299">
        <f t="shared" si="4"/>
        <v>6.25E-2</v>
      </c>
      <c r="X21" s="299">
        <f t="shared" si="5"/>
        <v>0.11583333333333333</v>
      </c>
      <c r="Y21" s="299">
        <f t="shared" si="6"/>
        <v>9.0833333333333335E-2</v>
      </c>
      <c r="Z21" s="299">
        <f t="shared" si="7"/>
        <v>0.10916666666666666</v>
      </c>
      <c r="AA21" s="334">
        <f t="shared" si="26"/>
        <v>0.14499999999999999</v>
      </c>
      <c r="AB21" s="528">
        <f t="shared" si="18"/>
        <v>0.14166666666666666</v>
      </c>
      <c r="AC21" s="336">
        <f t="shared" si="11"/>
        <v>0.9966666666666667</v>
      </c>
      <c r="AD21" s="480">
        <v>1200</v>
      </c>
      <c r="AE21" s="476"/>
      <c r="AF21" s="403">
        <f>$AD$21*9.1%</f>
        <v>109.2</v>
      </c>
      <c r="AG21" s="404">
        <f>$AD$21*4.5%</f>
        <v>54</v>
      </c>
      <c r="AH21" s="405">
        <f>$AD$21*8.64%</f>
        <v>103.68</v>
      </c>
      <c r="AI21" s="405">
        <f t="shared" ref="AI21:AQ21" si="33">$AD$21*8.64%</f>
        <v>103.68</v>
      </c>
      <c r="AJ21" s="405">
        <f t="shared" si="33"/>
        <v>103.68</v>
      </c>
      <c r="AK21" s="405">
        <f t="shared" si="33"/>
        <v>103.68</v>
      </c>
      <c r="AL21" s="405">
        <f t="shared" si="33"/>
        <v>103.68</v>
      </c>
      <c r="AM21" s="405">
        <f t="shared" si="33"/>
        <v>103.68</v>
      </c>
      <c r="AN21" s="405">
        <f t="shared" si="33"/>
        <v>103.68</v>
      </c>
      <c r="AO21" s="273">
        <f t="shared" si="33"/>
        <v>103.68</v>
      </c>
      <c r="AP21" s="273">
        <f t="shared" si="33"/>
        <v>103.68</v>
      </c>
      <c r="AQ21" s="273">
        <f t="shared" si="33"/>
        <v>103.68</v>
      </c>
      <c r="AR21" s="275">
        <f t="shared" si="13"/>
        <v>1200.0000000000005</v>
      </c>
      <c r="AS21" s="277"/>
      <c r="AT21" s="347">
        <f t="shared" si="14"/>
        <v>1096.3200000000004</v>
      </c>
      <c r="AU21" s="491"/>
      <c r="AV21" s="383">
        <v>99</v>
      </c>
      <c r="AW21" s="384">
        <v>45</v>
      </c>
      <c r="AX21" s="384">
        <v>141</v>
      </c>
      <c r="AY21" s="384">
        <v>113</v>
      </c>
      <c r="AZ21" s="384">
        <v>75</v>
      </c>
      <c r="BA21" s="384">
        <v>139</v>
      </c>
      <c r="BB21" s="384">
        <v>109</v>
      </c>
      <c r="BC21" s="301">
        <v>131</v>
      </c>
      <c r="BD21" s="301">
        <v>174</v>
      </c>
      <c r="BE21" s="301">
        <v>170</v>
      </c>
      <c r="BF21" s="301"/>
      <c r="BG21" s="301"/>
      <c r="BH21" s="302">
        <f t="shared" si="15"/>
        <v>1196</v>
      </c>
      <c r="BI21" s="585"/>
      <c r="BJ21" s="280">
        <f t="shared" si="21"/>
        <v>-99.679999999999609</v>
      </c>
      <c r="BK21" s="281"/>
    </row>
    <row r="22" spans="1:65" s="288" customFormat="1" ht="99.95" customHeight="1" x14ac:dyDescent="0.25">
      <c r="A22" s="289">
        <v>16</v>
      </c>
      <c r="B22" s="290" t="s">
        <v>144</v>
      </c>
      <c r="C22" s="291">
        <v>575</v>
      </c>
      <c r="D22" s="292">
        <v>641</v>
      </c>
      <c r="E22" s="293">
        <f t="shared" si="16"/>
        <v>1216</v>
      </c>
      <c r="F22" s="304">
        <v>255</v>
      </c>
      <c r="G22" s="305">
        <v>14</v>
      </c>
      <c r="H22" s="305">
        <v>112</v>
      </c>
      <c r="I22" s="305">
        <v>61</v>
      </c>
      <c r="J22" s="305">
        <v>94</v>
      </c>
      <c r="K22" s="305">
        <v>63</v>
      </c>
      <c r="L22" s="305">
        <v>28</v>
      </c>
      <c r="M22" s="305">
        <v>107</v>
      </c>
      <c r="N22" s="305">
        <v>86</v>
      </c>
      <c r="O22" s="522">
        <v>78</v>
      </c>
      <c r="P22" s="296">
        <f t="shared" si="17"/>
        <v>898</v>
      </c>
      <c r="Q22" s="297">
        <v>0</v>
      </c>
      <c r="R22" s="293">
        <f t="shared" si="9"/>
        <v>318</v>
      </c>
      <c r="S22" s="298">
        <f t="shared" si="0"/>
        <v>0.24285714285714285</v>
      </c>
      <c r="T22" s="299">
        <f t="shared" si="1"/>
        <v>1.3333333333333334E-2</v>
      </c>
      <c r="U22" s="299">
        <f t="shared" si="2"/>
        <v>0.10666666666666667</v>
      </c>
      <c r="V22" s="299">
        <f t="shared" si="3"/>
        <v>5.8095238095238096E-2</v>
      </c>
      <c r="W22" s="299">
        <f t="shared" si="4"/>
        <v>8.9523809523809519E-2</v>
      </c>
      <c r="X22" s="299">
        <f t="shared" si="5"/>
        <v>0.06</v>
      </c>
      <c r="Y22" s="299">
        <f t="shared" si="6"/>
        <v>2.6666666666666668E-2</v>
      </c>
      <c r="Z22" s="299">
        <f t="shared" si="7"/>
        <v>0.1019047619047619</v>
      </c>
      <c r="AA22" s="334">
        <f t="shared" si="26"/>
        <v>8.1904761904761911E-2</v>
      </c>
      <c r="AB22" s="528">
        <f t="shared" si="18"/>
        <v>7.4285714285714288E-2</v>
      </c>
      <c r="AC22" s="336">
        <f t="shared" si="11"/>
        <v>0.85523809523809524</v>
      </c>
      <c r="AD22" s="481">
        <v>1050</v>
      </c>
      <c r="AE22" s="476"/>
      <c r="AF22" s="403">
        <f>$AD$22*9.1%</f>
        <v>95.55</v>
      </c>
      <c r="AG22" s="404">
        <f>$AD$22*4.5%</f>
        <v>47.25</v>
      </c>
      <c r="AH22" s="405">
        <f>$AD$22*8.64%</f>
        <v>90.72</v>
      </c>
      <c r="AI22" s="405">
        <f t="shared" ref="AI22:AQ22" si="34">$AD$22*8.64%</f>
        <v>90.72</v>
      </c>
      <c r="AJ22" s="405">
        <f t="shared" si="34"/>
        <v>90.72</v>
      </c>
      <c r="AK22" s="405">
        <f t="shared" si="34"/>
        <v>90.72</v>
      </c>
      <c r="AL22" s="405">
        <f t="shared" si="34"/>
        <v>90.72</v>
      </c>
      <c r="AM22" s="405">
        <f t="shared" si="34"/>
        <v>90.72</v>
      </c>
      <c r="AN22" s="405">
        <f t="shared" si="34"/>
        <v>90.72</v>
      </c>
      <c r="AO22" s="273">
        <f t="shared" si="34"/>
        <v>90.72</v>
      </c>
      <c r="AP22" s="273">
        <f t="shared" si="34"/>
        <v>90.72</v>
      </c>
      <c r="AQ22" s="273">
        <f t="shared" si="34"/>
        <v>90.72</v>
      </c>
      <c r="AR22" s="275">
        <f t="shared" si="13"/>
        <v>1050.0000000000002</v>
      </c>
      <c r="AS22" s="277"/>
      <c r="AT22" s="347">
        <f t="shared" si="14"/>
        <v>959.2800000000002</v>
      </c>
      <c r="AU22" s="491"/>
      <c r="AV22" s="383">
        <v>255</v>
      </c>
      <c r="AW22" s="384">
        <v>14</v>
      </c>
      <c r="AX22" s="384">
        <v>112</v>
      </c>
      <c r="AY22" s="384">
        <v>61</v>
      </c>
      <c r="AZ22" s="384">
        <v>94</v>
      </c>
      <c r="BA22" s="384">
        <v>63</v>
      </c>
      <c r="BB22" s="384">
        <v>28</v>
      </c>
      <c r="BC22" s="301">
        <v>105</v>
      </c>
      <c r="BD22" s="301">
        <v>86</v>
      </c>
      <c r="BE22" s="301">
        <v>78</v>
      </c>
      <c r="BF22" s="301"/>
      <c r="BG22" s="301"/>
      <c r="BH22" s="302">
        <f t="shared" si="15"/>
        <v>896</v>
      </c>
      <c r="BI22" s="585"/>
      <c r="BJ22" s="280">
        <f t="shared" si="21"/>
        <v>63.2800000000002</v>
      </c>
      <c r="BK22" s="281"/>
    </row>
    <row r="23" spans="1:65" s="288" customFormat="1" ht="99.95" customHeight="1" x14ac:dyDescent="0.25">
      <c r="A23" s="289">
        <v>17</v>
      </c>
      <c r="B23" s="290" t="s">
        <v>39</v>
      </c>
      <c r="C23" s="291">
        <v>281</v>
      </c>
      <c r="D23" s="292">
        <v>540</v>
      </c>
      <c r="E23" s="293">
        <f t="shared" si="16"/>
        <v>821</v>
      </c>
      <c r="F23" s="304">
        <v>60</v>
      </c>
      <c r="G23" s="305">
        <v>44</v>
      </c>
      <c r="H23" s="305">
        <v>63</v>
      </c>
      <c r="I23" s="305">
        <v>63</v>
      </c>
      <c r="J23" s="305">
        <v>63</v>
      </c>
      <c r="K23" s="305">
        <v>62</v>
      </c>
      <c r="L23" s="305">
        <v>63</v>
      </c>
      <c r="M23" s="305">
        <v>60</v>
      </c>
      <c r="N23" s="305">
        <v>60</v>
      </c>
      <c r="O23" s="522">
        <v>60</v>
      </c>
      <c r="P23" s="296">
        <f t="shared" si="17"/>
        <v>598</v>
      </c>
      <c r="Q23" s="297">
        <v>21</v>
      </c>
      <c r="R23" s="293">
        <f t="shared" si="9"/>
        <v>202</v>
      </c>
      <c r="S23" s="298">
        <f t="shared" si="0"/>
        <v>8.7847730600292828E-2</v>
      </c>
      <c r="T23" s="299">
        <f t="shared" si="1"/>
        <v>6.4421669106881407E-2</v>
      </c>
      <c r="U23" s="299">
        <f t="shared" si="2"/>
        <v>9.224011713030747E-2</v>
      </c>
      <c r="V23" s="299">
        <f t="shared" si="3"/>
        <v>9.224011713030747E-2</v>
      </c>
      <c r="W23" s="299">
        <f t="shared" si="4"/>
        <v>9.224011713030747E-2</v>
      </c>
      <c r="X23" s="299">
        <f t="shared" si="5"/>
        <v>9.0775988286969256E-2</v>
      </c>
      <c r="Y23" s="299">
        <f t="shared" si="6"/>
        <v>9.224011713030747E-2</v>
      </c>
      <c r="Z23" s="299">
        <f t="shared" si="7"/>
        <v>8.7847730600292828E-2</v>
      </c>
      <c r="AA23" s="334">
        <f t="shared" si="26"/>
        <v>8.7847730600292828E-2</v>
      </c>
      <c r="AB23" s="528">
        <f t="shared" si="18"/>
        <v>8.7847730600292828E-2</v>
      </c>
      <c r="AC23" s="336">
        <f t="shared" si="11"/>
        <v>0.8755490483162518</v>
      </c>
      <c r="AD23" s="482">
        <v>683</v>
      </c>
      <c r="AE23" s="476"/>
      <c r="AF23" s="403">
        <f>$AD$23*9.1%</f>
        <v>62.152999999999999</v>
      </c>
      <c r="AG23" s="404">
        <f>$AD$23*4.5%</f>
        <v>30.734999999999999</v>
      </c>
      <c r="AH23" s="405">
        <f>$AD$23*8.64%</f>
        <v>59.011200000000002</v>
      </c>
      <c r="AI23" s="405">
        <f t="shared" ref="AI23:AQ23" si="35">$AD$23*8.64%</f>
        <v>59.011200000000002</v>
      </c>
      <c r="AJ23" s="405">
        <f t="shared" si="35"/>
        <v>59.011200000000002</v>
      </c>
      <c r="AK23" s="405">
        <f t="shared" si="35"/>
        <v>59.011200000000002</v>
      </c>
      <c r="AL23" s="405">
        <f t="shared" si="35"/>
        <v>59.011200000000002</v>
      </c>
      <c r="AM23" s="405">
        <f t="shared" si="35"/>
        <v>59.011200000000002</v>
      </c>
      <c r="AN23" s="405">
        <f t="shared" si="35"/>
        <v>59.011200000000002</v>
      </c>
      <c r="AO23" s="273">
        <f t="shared" si="35"/>
        <v>59.011200000000002</v>
      </c>
      <c r="AP23" s="273">
        <f t="shared" si="35"/>
        <v>59.011200000000002</v>
      </c>
      <c r="AQ23" s="273">
        <f t="shared" si="35"/>
        <v>59.011200000000002</v>
      </c>
      <c r="AR23" s="275">
        <f t="shared" si="13"/>
        <v>683.00000000000023</v>
      </c>
      <c r="AS23" s="277"/>
      <c r="AT23" s="347">
        <f t="shared" si="14"/>
        <v>623.9888000000002</v>
      </c>
      <c r="AU23" s="491"/>
      <c r="AV23" s="383">
        <v>60</v>
      </c>
      <c r="AW23" s="384">
        <v>44</v>
      </c>
      <c r="AX23" s="384">
        <v>63</v>
      </c>
      <c r="AY23" s="384">
        <v>63</v>
      </c>
      <c r="AZ23" s="384">
        <v>63</v>
      </c>
      <c r="BA23" s="384">
        <v>62</v>
      </c>
      <c r="BB23" s="384">
        <v>63</v>
      </c>
      <c r="BC23" s="301">
        <v>60</v>
      </c>
      <c r="BD23" s="301">
        <v>60</v>
      </c>
      <c r="BE23" s="301">
        <v>60</v>
      </c>
      <c r="BF23" s="301"/>
      <c r="BG23" s="301"/>
      <c r="BH23" s="302">
        <f t="shared" si="15"/>
        <v>598</v>
      </c>
      <c r="BI23" s="585"/>
      <c r="BJ23" s="280">
        <f t="shared" si="21"/>
        <v>25.988800000000197</v>
      </c>
      <c r="BK23" s="281"/>
    </row>
    <row r="24" spans="1:65" s="288" customFormat="1" ht="99.95" customHeight="1" x14ac:dyDescent="0.25">
      <c r="A24" s="289">
        <v>18</v>
      </c>
      <c r="B24" s="290" t="s">
        <v>253</v>
      </c>
      <c r="C24" s="291">
        <v>241</v>
      </c>
      <c r="D24" s="292">
        <v>462</v>
      </c>
      <c r="E24" s="293">
        <f t="shared" si="16"/>
        <v>703</v>
      </c>
      <c r="F24" s="304">
        <v>51</v>
      </c>
      <c r="G24" s="305">
        <v>21</v>
      </c>
      <c r="H24" s="305">
        <v>55</v>
      </c>
      <c r="I24" s="305">
        <v>29</v>
      </c>
      <c r="J24" s="305">
        <v>61</v>
      </c>
      <c r="K24" s="305">
        <v>76</v>
      </c>
      <c r="L24" s="305">
        <v>36</v>
      </c>
      <c r="M24" s="305">
        <v>58</v>
      </c>
      <c r="N24" s="305">
        <v>45</v>
      </c>
      <c r="O24" s="522">
        <v>44</v>
      </c>
      <c r="P24" s="296">
        <f t="shared" si="17"/>
        <v>476</v>
      </c>
      <c r="Q24" s="297">
        <v>3</v>
      </c>
      <c r="R24" s="293">
        <f t="shared" si="9"/>
        <v>224</v>
      </c>
      <c r="S24" s="298">
        <f t="shared" si="0"/>
        <v>7.8461538461538458E-2</v>
      </c>
      <c r="T24" s="299">
        <f t="shared" si="1"/>
        <v>3.2307692307692308E-2</v>
      </c>
      <c r="U24" s="299">
        <f t="shared" si="2"/>
        <v>8.461538461538462E-2</v>
      </c>
      <c r="V24" s="299">
        <f t="shared" si="3"/>
        <v>4.4615384615384612E-2</v>
      </c>
      <c r="W24" s="299">
        <f t="shared" si="4"/>
        <v>9.3846153846153843E-2</v>
      </c>
      <c r="X24" s="299">
        <f t="shared" si="5"/>
        <v>0.11692307692307692</v>
      </c>
      <c r="Y24" s="299">
        <f t="shared" si="6"/>
        <v>5.5384615384615386E-2</v>
      </c>
      <c r="Z24" s="299">
        <f t="shared" si="7"/>
        <v>8.9230769230769225E-2</v>
      </c>
      <c r="AA24" s="334">
        <f t="shared" si="26"/>
        <v>6.9230769230769235E-2</v>
      </c>
      <c r="AB24" s="528">
        <f t="shared" si="18"/>
        <v>6.7692307692307691E-2</v>
      </c>
      <c r="AC24" s="336">
        <f t="shared" si="11"/>
        <v>0.73230769230769233</v>
      </c>
      <c r="AD24" s="481">
        <v>650</v>
      </c>
      <c r="AE24" s="476"/>
      <c r="AF24" s="403">
        <f>$AD$24*9.1%</f>
        <v>59.15</v>
      </c>
      <c r="AG24" s="404">
        <f>$AD$24*4.5%</f>
        <v>29.25</v>
      </c>
      <c r="AH24" s="405">
        <f>$AD$24*8.64%</f>
        <v>56.160000000000004</v>
      </c>
      <c r="AI24" s="405">
        <f t="shared" ref="AI24:AQ24" si="36">$AD$24*8.64%</f>
        <v>56.160000000000004</v>
      </c>
      <c r="AJ24" s="405">
        <f t="shared" si="36"/>
        <v>56.160000000000004</v>
      </c>
      <c r="AK24" s="405">
        <f t="shared" si="36"/>
        <v>56.160000000000004</v>
      </c>
      <c r="AL24" s="405">
        <f t="shared" si="36"/>
        <v>56.160000000000004</v>
      </c>
      <c r="AM24" s="405">
        <f t="shared" si="36"/>
        <v>56.160000000000004</v>
      </c>
      <c r="AN24" s="405">
        <f t="shared" si="36"/>
        <v>56.160000000000004</v>
      </c>
      <c r="AO24" s="273">
        <f t="shared" si="36"/>
        <v>56.160000000000004</v>
      </c>
      <c r="AP24" s="273">
        <f t="shared" si="36"/>
        <v>56.160000000000004</v>
      </c>
      <c r="AQ24" s="273">
        <f t="shared" si="36"/>
        <v>56.160000000000004</v>
      </c>
      <c r="AR24" s="275">
        <f t="shared" si="13"/>
        <v>650</v>
      </c>
      <c r="AS24" s="277"/>
      <c r="AT24" s="347">
        <f t="shared" si="14"/>
        <v>593.84</v>
      </c>
      <c r="AU24" s="491"/>
      <c r="AV24" s="383">
        <v>51</v>
      </c>
      <c r="AW24" s="384">
        <v>21</v>
      </c>
      <c r="AX24" s="384">
        <v>55</v>
      </c>
      <c r="AY24" s="384">
        <v>29</v>
      </c>
      <c r="AZ24" s="384">
        <v>61</v>
      </c>
      <c r="BA24" s="384">
        <v>76</v>
      </c>
      <c r="BB24" s="384">
        <v>36</v>
      </c>
      <c r="BC24" s="301">
        <v>58</v>
      </c>
      <c r="BD24" s="301">
        <v>45</v>
      </c>
      <c r="BE24" s="301">
        <v>44</v>
      </c>
      <c r="BF24" s="301"/>
      <c r="BG24" s="301"/>
      <c r="BH24" s="302">
        <f t="shared" si="15"/>
        <v>476</v>
      </c>
      <c r="BI24" s="585"/>
      <c r="BJ24" s="280">
        <f t="shared" si="21"/>
        <v>117.84000000000003</v>
      </c>
      <c r="BK24" s="280"/>
      <c r="BL24" s="414"/>
      <c r="BM24" s="280"/>
    </row>
    <row r="25" spans="1:65" s="288" customFormat="1" ht="99.95" customHeight="1" x14ac:dyDescent="0.25">
      <c r="A25" s="289">
        <v>19</v>
      </c>
      <c r="B25" s="290" t="s">
        <v>169</v>
      </c>
      <c r="C25" s="291">
        <v>154</v>
      </c>
      <c r="D25" s="292">
        <v>227</v>
      </c>
      <c r="E25" s="293">
        <f t="shared" si="16"/>
        <v>381</v>
      </c>
      <c r="F25" s="304">
        <v>27</v>
      </c>
      <c r="G25" s="305">
        <v>17</v>
      </c>
      <c r="H25" s="305">
        <v>23</v>
      </c>
      <c r="I25" s="305">
        <v>28</v>
      </c>
      <c r="J25" s="305">
        <v>31</v>
      </c>
      <c r="K25" s="305">
        <v>39</v>
      </c>
      <c r="L25" s="305">
        <v>40</v>
      </c>
      <c r="M25" s="305">
        <v>32</v>
      </c>
      <c r="N25" s="305">
        <v>30</v>
      </c>
      <c r="O25" s="522">
        <v>31</v>
      </c>
      <c r="P25" s="296">
        <f t="shared" si="17"/>
        <v>298</v>
      </c>
      <c r="Q25" s="297">
        <v>0</v>
      </c>
      <c r="R25" s="293">
        <f t="shared" si="9"/>
        <v>83</v>
      </c>
      <c r="S25" s="298">
        <f t="shared" si="0"/>
        <v>8.1818181818181818E-2</v>
      </c>
      <c r="T25" s="299">
        <f t="shared" si="1"/>
        <v>5.1515151515151514E-2</v>
      </c>
      <c r="U25" s="299">
        <f t="shared" si="2"/>
        <v>6.9696969696969702E-2</v>
      </c>
      <c r="V25" s="299">
        <f t="shared" si="3"/>
        <v>8.4848484848484854E-2</v>
      </c>
      <c r="W25" s="299">
        <f t="shared" si="4"/>
        <v>9.3939393939393934E-2</v>
      </c>
      <c r="X25" s="299">
        <f t="shared" si="5"/>
        <v>0.11818181818181818</v>
      </c>
      <c r="Y25" s="299">
        <f t="shared" si="6"/>
        <v>0.12121212121212122</v>
      </c>
      <c r="Z25" s="299">
        <f t="shared" si="7"/>
        <v>9.696969696969697E-2</v>
      </c>
      <c r="AA25" s="334">
        <f t="shared" si="26"/>
        <v>9.0909090909090912E-2</v>
      </c>
      <c r="AB25" s="528">
        <f t="shared" si="18"/>
        <v>9.3939393939393934E-2</v>
      </c>
      <c r="AC25" s="336">
        <f t="shared" si="11"/>
        <v>0.90303030303030307</v>
      </c>
      <c r="AD25" s="483">
        <v>330</v>
      </c>
      <c r="AE25" s="476"/>
      <c r="AF25" s="403">
        <f>$AD$25*9.1%</f>
        <v>30.029999999999998</v>
      </c>
      <c r="AG25" s="404">
        <f>$AD$25*4.5%</f>
        <v>14.85</v>
      </c>
      <c r="AH25" s="405">
        <f>$AD$25*8.64%</f>
        <v>28.512</v>
      </c>
      <c r="AI25" s="405">
        <f t="shared" ref="AI25:AQ25" si="37">$AD$25*8.64%</f>
        <v>28.512</v>
      </c>
      <c r="AJ25" s="405">
        <f t="shared" si="37"/>
        <v>28.512</v>
      </c>
      <c r="AK25" s="405">
        <f t="shared" si="37"/>
        <v>28.512</v>
      </c>
      <c r="AL25" s="405">
        <f t="shared" si="37"/>
        <v>28.512</v>
      </c>
      <c r="AM25" s="405">
        <f t="shared" si="37"/>
        <v>28.512</v>
      </c>
      <c r="AN25" s="405">
        <f t="shared" si="37"/>
        <v>28.512</v>
      </c>
      <c r="AO25" s="273">
        <f t="shared" si="37"/>
        <v>28.512</v>
      </c>
      <c r="AP25" s="273">
        <f t="shared" si="37"/>
        <v>28.512</v>
      </c>
      <c r="AQ25" s="273">
        <f t="shared" si="37"/>
        <v>28.512</v>
      </c>
      <c r="AR25" s="275">
        <f t="shared" si="13"/>
        <v>330</v>
      </c>
      <c r="AS25" s="277"/>
      <c r="AT25" s="347">
        <f t="shared" si="14"/>
        <v>301.488</v>
      </c>
      <c r="AU25" s="491"/>
      <c r="AV25" s="383">
        <v>27</v>
      </c>
      <c r="AW25" s="384">
        <v>17</v>
      </c>
      <c r="AX25" s="384">
        <v>23</v>
      </c>
      <c r="AY25" s="384">
        <v>28</v>
      </c>
      <c r="AZ25" s="384">
        <v>31</v>
      </c>
      <c r="BA25" s="384">
        <v>39</v>
      </c>
      <c r="BB25" s="384">
        <v>40</v>
      </c>
      <c r="BC25" s="301">
        <v>33</v>
      </c>
      <c r="BD25" s="301">
        <v>30</v>
      </c>
      <c r="BE25" s="301">
        <v>31</v>
      </c>
      <c r="BF25" s="301"/>
      <c r="BG25" s="301"/>
      <c r="BH25" s="302">
        <f t="shared" si="15"/>
        <v>299</v>
      </c>
      <c r="BI25" s="585"/>
      <c r="BJ25" s="280">
        <f t="shared" si="21"/>
        <v>2.4879999999999995</v>
      </c>
      <c r="BK25" s="281"/>
    </row>
    <row r="26" spans="1:65" s="288" customFormat="1" ht="99.95" customHeight="1" x14ac:dyDescent="0.25">
      <c r="A26" s="289">
        <v>20</v>
      </c>
      <c r="B26" s="290" t="s">
        <v>168</v>
      </c>
      <c r="C26" s="291">
        <v>61</v>
      </c>
      <c r="D26" s="292">
        <v>319</v>
      </c>
      <c r="E26" s="293">
        <f t="shared" si="16"/>
        <v>380</v>
      </c>
      <c r="F26" s="304">
        <v>45</v>
      </c>
      <c r="G26" s="305">
        <v>28</v>
      </c>
      <c r="H26" s="305">
        <v>33</v>
      </c>
      <c r="I26" s="305">
        <v>16</v>
      </c>
      <c r="J26" s="305">
        <v>20</v>
      </c>
      <c r="K26" s="305">
        <v>36</v>
      </c>
      <c r="L26" s="305">
        <v>30</v>
      </c>
      <c r="M26" s="305">
        <v>25</v>
      </c>
      <c r="N26" s="305">
        <v>33</v>
      </c>
      <c r="O26" s="522">
        <v>51</v>
      </c>
      <c r="P26" s="296">
        <f t="shared" si="17"/>
        <v>317</v>
      </c>
      <c r="Q26" s="297">
        <v>1</v>
      </c>
      <c r="R26" s="293">
        <f t="shared" si="9"/>
        <v>62</v>
      </c>
      <c r="S26" s="298">
        <f t="shared" si="0"/>
        <v>0.12857142857142856</v>
      </c>
      <c r="T26" s="299">
        <f t="shared" si="1"/>
        <v>0.08</v>
      </c>
      <c r="U26" s="299">
        <f t="shared" si="2"/>
        <v>9.4285714285714292E-2</v>
      </c>
      <c r="V26" s="299">
        <f t="shared" si="3"/>
        <v>4.5714285714285714E-2</v>
      </c>
      <c r="W26" s="299">
        <f t="shared" si="4"/>
        <v>5.7142857142857141E-2</v>
      </c>
      <c r="X26" s="299">
        <f t="shared" si="5"/>
        <v>0.10285714285714286</v>
      </c>
      <c r="Y26" s="299">
        <f t="shared" si="6"/>
        <v>8.5714285714285715E-2</v>
      </c>
      <c r="Z26" s="299">
        <f t="shared" si="7"/>
        <v>7.1428571428571425E-2</v>
      </c>
      <c r="AA26" s="334">
        <f t="shared" si="26"/>
        <v>9.4285714285714292E-2</v>
      </c>
      <c r="AB26" s="528">
        <f t="shared" si="18"/>
        <v>0.14571428571428571</v>
      </c>
      <c r="AC26" s="336">
        <f t="shared" si="11"/>
        <v>0.90571428571428569</v>
      </c>
      <c r="AD26" s="483">
        <v>350</v>
      </c>
      <c r="AE26" s="476"/>
      <c r="AF26" s="403">
        <f>$AD$26*9.1%</f>
        <v>31.849999999999998</v>
      </c>
      <c r="AG26" s="404">
        <f>$AD$26*4.5%</f>
        <v>15.75</v>
      </c>
      <c r="AH26" s="405">
        <f>$AD$26*8.64%</f>
        <v>30.240000000000002</v>
      </c>
      <c r="AI26" s="405">
        <f t="shared" ref="AI26:AQ26" si="38">$AD$26*8.64%</f>
        <v>30.240000000000002</v>
      </c>
      <c r="AJ26" s="405">
        <f t="shared" si="38"/>
        <v>30.240000000000002</v>
      </c>
      <c r="AK26" s="405">
        <f t="shared" si="38"/>
        <v>30.240000000000002</v>
      </c>
      <c r="AL26" s="405">
        <f t="shared" si="38"/>
        <v>30.240000000000002</v>
      </c>
      <c r="AM26" s="405">
        <f t="shared" si="38"/>
        <v>30.240000000000002</v>
      </c>
      <c r="AN26" s="405">
        <f t="shared" si="38"/>
        <v>30.240000000000002</v>
      </c>
      <c r="AO26" s="273">
        <f t="shared" si="38"/>
        <v>30.240000000000002</v>
      </c>
      <c r="AP26" s="273">
        <f t="shared" si="38"/>
        <v>30.240000000000002</v>
      </c>
      <c r="AQ26" s="273">
        <f t="shared" si="38"/>
        <v>30.240000000000002</v>
      </c>
      <c r="AR26" s="275">
        <f t="shared" si="13"/>
        <v>350.00000000000006</v>
      </c>
      <c r="AS26" s="277"/>
      <c r="AT26" s="347">
        <f t="shared" si="14"/>
        <v>319.76000000000005</v>
      </c>
      <c r="AU26" s="491"/>
      <c r="AV26" s="383">
        <v>45</v>
      </c>
      <c r="AW26" s="384">
        <v>28</v>
      </c>
      <c r="AX26" s="384">
        <v>33</v>
      </c>
      <c r="AY26" s="384">
        <v>16</v>
      </c>
      <c r="AZ26" s="384">
        <v>20</v>
      </c>
      <c r="BA26" s="384">
        <v>36</v>
      </c>
      <c r="BB26" s="384">
        <v>30</v>
      </c>
      <c r="BC26" s="301">
        <v>25</v>
      </c>
      <c r="BD26" s="301">
        <v>33</v>
      </c>
      <c r="BE26" s="301">
        <v>51</v>
      </c>
      <c r="BF26" s="301"/>
      <c r="BG26" s="301"/>
      <c r="BH26" s="302">
        <f t="shared" si="15"/>
        <v>317</v>
      </c>
      <c r="BI26" s="585"/>
      <c r="BJ26" s="280">
        <f t="shared" si="21"/>
        <v>2.7600000000000477</v>
      </c>
      <c r="BK26" s="281"/>
    </row>
    <row r="27" spans="1:65" s="288" customFormat="1" ht="99.95" customHeight="1" x14ac:dyDescent="0.25">
      <c r="A27" s="289">
        <v>21</v>
      </c>
      <c r="B27" s="290" t="s">
        <v>145</v>
      </c>
      <c r="C27" s="291">
        <v>215</v>
      </c>
      <c r="D27" s="292">
        <v>1063</v>
      </c>
      <c r="E27" s="293">
        <f t="shared" si="16"/>
        <v>1278</v>
      </c>
      <c r="F27" s="304">
        <v>110</v>
      </c>
      <c r="G27" s="305">
        <v>76</v>
      </c>
      <c r="H27" s="305">
        <v>139</v>
      </c>
      <c r="I27" s="305">
        <v>119</v>
      </c>
      <c r="J27" s="305">
        <v>158</v>
      </c>
      <c r="K27" s="305">
        <v>122</v>
      </c>
      <c r="L27" s="305">
        <v>105</v>
      </c>
      <c r="M27" s="305">
        <v>77</v>
      </c>
      <c r="N27" s="305">
        <v>110</v>
      </c>
      <c r="O27" s="522">
        <v>111</v>
      </c>
      <c r="P27" s="296">
        <f t="shared" si="17"/>
        <v>1127</v>
      </c>
      <c r="Q27" s="297">
        <v>0</v>
      </c>
      <c r="R27" s="293">
        <f t="shared" si="9"/>
        <v>151</v>
      </c>
      <c r="S27" s="298">
        <f t="shared" si="0"/>
        <v>0.1</v>
      </c>
      <c r="T27" s="299">
        <f t="shared" si="1"/>
        <v>6.9090909090909092E-2</v>
      </c>
      <c r="U27" s="299">
        <f t="shared" si="2"/>
        <v>0.12636363636363637</v>
      </c>
      <c r="V27" s="299">
        <f t="shared" si="3"/>
        <v>0.10818181818181818</v>
      </c>
      <c r="W27" s="299">
        <f t="shared" si="4"/>
        <v>0.14363636363636365</v>
      </c>
      <c r="X27" s="299">
        <f t="shared" si="5"/>
        <v>0.11090909090909092</v>
      </c>
      <c r="Y27" s="299">
        <f t="shared" si="6"/>
        <v>9.5454545454545459E-2</v>
      </c>
      <c r="Z27" s="299">
        <f t="shared" si="7"/>
        <v>7.0000000000000007E-2</v>
      </c>
      <c r="AA27" s="334">
        <f t="shared" si="26"/>
        <v>0.1</v>
      </c>
      <c r="AB27" s="528">
        <f t="shared" si="18"/>
        <v>0.10090909090909091</v>
      </c>
      <c r="AC27" s="336">
        <f t="shared" si="11"/>
        <v>1.0245454545454546</v>
      </c>
      <c r="AD27" s="481">
        <v>1100</v>
      </c>
      <c r="AE27" s="477"/>
      <c r="AF27" s="403">
        <f>$AD$27*9.1%</f>
        <v>100.1</v>
      </c>
      <c r="AG27" s="404">
        <f>$AD$27*4.5%</f>
        <v>49.5</v>
      </c>
      <c r="AH27" s="405">
        <f>$AD$27*8.64%</f>
        <v>95.04</v>
      </c>
      <c r="AI27" s="405">
        <f t="shared" ref="AI27:AQ27" si="39">$AD$27*8.64%</f>
        <v>95.04</v>
      </c>
      <c r="AJ27" s="405">
        <f t="shared" si="39"/>
        <v>95.04</v>
      </c>
      <c r="AK27" s="405">
        <f t="shared" si="39"/>
        <v>95.04</v>
      </c>
      <c r="AL27" s="405">
        <f t="shared" si="39"/>
        <v>95.04</v>
      </c>
      <c r="AM27" s="405">
        <f t="shared" si="39"/>
        <v>95.04</v>
      </c>
      <c r="AN27" s="405">
        <f t="shared" si="39"/>
        <v>95.04</v>
      </c>
      <c r="AO27" s="273">
        <f t="shared" si="39"/>
        <v>95.04</v>
      </c>
      <c r="AP27" s="273">
        <f t="shared" si="39"/>
        <v>95.04</v>
      </c>
      <c r="AQ27" s="273">
        <f t="shared" si="39"/>
        <v>95.04</v>
      </c>
      <c r="AR27" s="275">
        <f t="shared" si="13"/>
        <v>1099.9999999999998</v>
      </c>
      <c r="AS27" s="277"/>
      <c r="AT27" s="347">
        <f t="shared" si="14"/>
        <v>1004.9599999999998</v>
      </c>
      <c r="AU27" s="491"/>
      <c r="AV27" s="383">
        <v>110</v>
      </c>
      <c r="AW27" s="384">
        <v>76</v>
      </c>
      <c r="AX27" s="384">
        <v>139</v>
      </c>
      <c r="AY27" s="384">
        <v>119</v>
      </c>
      <c r="AZ27" s="384">
        <v>158</v>
      </c>
      <c r="BA27" s="384">
        <v>122</v>
      </c>
      <c r="BB27" s="384">
        <v>105</v>
      </c>
      <c r="BC27" s="301">
        <v>77</v>
      </c>
      <c r="BD27" s="301">
        <v>110</v>
      </c>
      <c r="BE27" s="301">
        <v>111</v>
      </c>
      <c r="BF27" s="301"/>
      <c r="BG27" s="301"/>
      <c r="BH27" s="302">
        <f t="shared" si="15"/>
        <v>1127</v>
      </c>
      <c r="BI27" s="585"/>
      <c r="BJ27" s="280">
        <f t="shared" si="21"/>
        <v>-122.04000000000019</v>
      </c>
      <c r="BK27" s="281"/>
    </row>
    <row r="28" spans="1:65" s="288" customFormat="1" ht="99.95" customHeight="1" x14ac:dyDescent="0.25">
      <c r="A28" s="289">
        <v>22</v>
      </c>
      <c r="B28" s="290" t="s">
        <v>40</v>
      </c>
      <c r="C28" s="291">
        <v>259</v>
      </c>
      <c r="D28" s="292">
        <v>2016</v>
      </c>
      <c r="E28" s="293">
        <f t="shared" si="16"/>
        <v>2275</v>
      </c>
      <c r="F28" s="304">
        <v>198</v>
      </c>
      <c r="G28" s="305">
        <v>73</v>
      </c>
      <c r="H28" s="305">
        <v>193</v>
      </c>
      <c r="I28" s="305">
        <v>214</v>
      </c>
      <c r="J28" s="305">
        <v>212</v>
      </c>
      <c r="K28" s="305">
        <v>204</v>
      </c>
      <c r="L28" s="305">
        <v>235</v>
      </c>
      <c r="M28" s="305">
        <v>208</v>
      </c>
      <c r="N28" s="305">
        <v>244</v>
      </c>
      <c r="O28" s="522">
        <v>202</v>
      </c>
      <c r="P28" s="296">
        <f t="shared" si="17"/>
        <v>1983</v>
      </c>
      <c r="Q28" s="297">
        <v>1</v>
      </c>
      <c r="R28" s="293">
        <f t="shared" si="9"/>
        <v>291</v>
      </c>
      <c r="S28" s="298">
        <f t="shared" si="0"/>
        <v>9.9000000000000005E-2</v>
      </c>
      <c r="T28" s="299">
        <f t="shared" si="1"/>
        <v>3.6499999999999998E-2</v>
      </c>
      <c r="U28" s="299">
        <f t="shared" si="2"/>
        <v>9.6500000000000002E-2</v>
      </c>
      <c r="V28" s="299">
        <f t="shared" si="3"/>
        <v>0.107</v>
      </c>
      <c r="W28" s="299">
        <f t="shared" si="4"/>
        <v>0.106</v>
      </c>
      <c r="X28" s="299">
        <f t="shared" si="5"/>
        <v>0.10199999999999999</v>
      </c>
      <c r="Y28" s="299">
        <f t="shared" si="6"/>
        <v>0.11749999999999999</v>
      </c>
      <c r="Z28" s="299">
        <f t="shared" si="7"/>
        <v>0.104</v>
      </c>
      <c r="AA28" s="334">
        <f t="shared" si="26"/>
        <v>0.122</v>
      </c>
      <c r="AB28" s="528">
        <f t="shared" si="18"/>
        <v>0.10100000000000001</v>
      </c>
      <c r="AC28" s="336">
        <f t="shared" si="11"/>
        <v>0.99150000000000005</v>
      </c>
      <c r="AD28" s="480">
        <v>2000</v>
      </c>
      <c r="AE28" s="477"/>
      <c r="AF28" s="403">
        <f>$AD$28*9.1%</f>
        <v>182</v>
      </c>
      <c r="AG28" s="404">
        <f>$AD$28*4.5%</f>
        <v>90</v>
      </c>
      <c r="AH28" s="405">
        <f>$AD$28*8.64%</f>
        <v>172.8</v>
      </c>
      <c r="AI28" s="405">
        <f t="shared" ref="AI28:AQ28" si="40">$AD$28*8.64%</f>
        <v>172.8</v>
      </c>
      <c r="AJ28" s="405">
        <f t="shared" si="40"/>
        <v>172.8</v>
      </c>
      <c r="AK28" s="405">
        <f t="shared" si="40"/>
        <v>172.8</v>
      </c>
      <c r="AL28" s="405">
        <f t="shared" si="40"/>
        <v>172.8</v>
      </c>
      <c r="AM28" s="405">
        <f t="shared" si="40"/>
        <v>172.8</v>
      </c>
      <c r="AN28" s="405">
        <f t="shared" si="40"/>
        <v>172.8</v>
      </c>
      <c r="AO28" s="273">
        <f t="shared" si="40"/>
        <v>172.8</v>
      </c>
      <c r="AP28" s="273">
        <f t="shared" si="40"/>
        <v>172.8</v>
      </c>
      <c r="AQ28" s="273">
        <f t="shared" si="40"/>
        <v>172.8</v>
      </c>
      <c r="AR28" s="275">
        <f t="shared" si="13"/>
        <v>1999.9999999999998</v>
      </c>
      <c r="AS28" s="277"/>
      <c r="AT28" s="347">
        <f t="shared" si="14"/>
        <v>1827.1999999999998</v>
      </c>
      <c r="AU28" s="491"/>
      <c r="AV28" s="383">
        <v>198</v>
      </c>
      <c r="AW28" s="384">
        <v>73</v>
      </c>
      <c r="AX28" s="384">
        <v>193</v>
      </c>
      <c r="AY28" s="384">
        <v>214</v>
      </c>
      <c r="AZ28" s="384">
        <v>212</v>
      </c>
      <c r="BA28" s="384">
        <v>204</v>
      </c>
      <c r="BB28" s="384">
        <v>235</v>
      </c>
      <c r="BC28" s="301">
        <v>208</v>
      </c>
      <c r="BD28" s="301">
        <v>244</v>
      </c>
      <c r="BE28" s="301">
        <v>202</v>
      </c>
      <c r="BF28" s="301"/>
      <c r="BG28" s="301"/>
      <c r="BH28" s="302">
        <f t="shared" si="15"/>
        <v>1983</v>
      </c>
      <c r="BI28" s="585"/>
      <c r="BJ28" s="280">
        <f t="shared" si="21"/>
        <v>-155.80000000000018</v>
      </c>
      <c r="BK28" s="281"/>
    </row>
    <row r="29" spans="1:65" s="288" customFormat="1" ht="99.95" customHeight="1" x14ac:dyDescent="0.25">
      <c r="A29" s="289">
        <v>23</v>
      </c>
      <c r="B29" s="290" t="s">
        <v>41</v>
      </c>
      <c r="C29" s="291">
        <v>521</v>
      </c>
      <c r="D29" s="292">
        <v>1454</v>
      </c>
      <c r="E29" s="293">
        <f t="shared" si="16"/>
        <v>1975</v>
      </c>
      <c r="F29" s="304">
        <v>101</v>
      </c>
      <c r="G29" s="305">
        <v>50</v>
      </c>
      <c r="H29" s="305">
        <v>137</v>
      </c>
      <c r="I29" s="305">
        <v>149</v>
      </c>
      <c r="J29" s="305">
        <v>151</v>
      </c>
      <c r="K29" s="305">
        <v>144</v>
      </c>
      <c r="L29" s="305">
        <v>136</v>
      </c>
      <c r="M29" s="305">
        <v>134</v>
      </c>
      <c r="N29" s="305">
        <v>122</v>
      </c>
      <c r="O29" s="522">
        <v>215</v>
      </c>
      <c r="P29" s="296">
        <f t="shared" si="17"/>
        <v>1339</v>
      </c>
      <c r="Q29" s="297">
        <v>4</v>
      </c>
      <c r="R29" s="293">
        <f t="shared" si="9"/>
        <v>632</v>
      </c>
      <c r="S29" s="298">
        <f t="shared" si="0"/>
        <v>7.2142857142857147E-2</v>
      </c>
      <c r="T29" s="299">
        <f t="shared" si="1"/>
        <v>3.5714285714285712E-2</v>
      </c>
      <c r="U29" s="299">
        <f t="shared" si="2"/>
        <v>9.7857142857142851E-2</v>
      </c>
      <c r="V29" s="299">
        <f t="shared" si="3"/>
        <v>0.10642857142857143</v>
      </c>
      <c r="W29" s="299">
        <f t="shared" si="4"/>
        <v>0.10785714285714286</v>
      </c>
      <c r="X29" s="299">
        <f t="shared" si="5"/>
        <v>0.10285714285714286</v>
      </c>
      <c r="Y29" s="299">
        <f t="shared" si="6"/>
        <v>9.7142857142857142E-2</v>
      </c>
      <c r="Z29" s="299">
        <f t="shared" si="7"/>
        <v>9.571428571428571E-2</v>
      </c>
      <c r="AA29" s="334">
        <f t="shared" si="26"/>
        <v>8.7142857142857147E-2</v>
      </c>
      <c r="AB29" s="528">
        <f t="shared" si="18"/>
        <v>0.15357142857142858</v>
      </c>
      <c r="AC29" s="336">
        <f t="shared" si="11"/>
        <v>0.95642857142857141</v>
      </c>
      <c r="AD29" s="480">
        <v>1400</v>
      </c>
      <c r="AE29" s="476"/>
      <c r="AF29" s="403">
        <f>$AD$29*9.1%</f>
        <v>127.39999999999999</v>
      </c>
      <c r="AG29" s="404">
        <f>$AD$29*4.5%</f>
        <v>63</v>
      </c>
      <c r="AH29" s="405">
        <f>$AD$29*8.64%</f>
        <v>120.96000000000001</v>
      </c>
      <c r="AI29" s="405">
        <f t="shared" ref="AI29:AQ29" si="41">$AD$29*8.64%</f>
        <v>120.96000000000001</v>
      </c>
      <c r="AJ29" s="405">
        <f t="shared" si="41"/>
        <v>120.96000000000001</v>
      </c>
      <c r="AK29" s="405">
        <f t="shared" si="41"/>
        <v>120.96000000000001</v>
      </c>
      <c r="AL29" s="405">
        <f t="shared" si="41"/>
        <v>120.96000000000001</v>
      </c>
      <c r="AM29" s="405">
        <f t="shared" si="41"/>
        <v>120.96000000000001</v>
      </c>
      <c r="AN29" s="405">
        <f t="shared" si="41"/>
        <v>120.96000000000001</v>
      </c>
      <c r="AO29" s="273">
        <f t="shared" si="41"/>
        <v>120.96000000000001</v>
      </c>
      <c r="AP29" s="273">
        <f t="shared" si="41"/>
        <v>120.96000000000001</v>
      </c>
      <c r="AQ29" s="273">
        <f t="shared" si="41"/>
        <v>120.96000000000001</v>
      </c>
      <c r="AR29" s="275">
        <f t="shared" si="13"/>
        <v>1400.0000000000002</v>
      </c>
      <c r="AS29" s="277"/>
      <c r="AT29" s="347">
        <f t="shared" si="14"/>
        <v>1279.0400000000002</v>
      </c>
      <c r="AU29" s="491"/>
      <c r="AV29" s="383">
        <v>101</v>
      </c>
      <c r="AW29" s="384">
        <v>50</v>
      </c>
      <c r="AX29" s="384">
        <v>137</v>
      </c>
      <c r="AY29" s="384">
        <v>149</v>
      </c>
      <c r="AZ29" s="384">
        <v>151</v>
      </c>
      <c r="BA29" s="384">
        <v>144</v>
      </c>
      <c r="BB29" s="384">
        <v>136</v>
      </c>
      <c r="BC29" s="301">
        <v>134</v>
      </c>
      <c r="BD29" s="301">
        <v>122</v>
      </c>
      <c r="BE29" s="301">
        <v>215</v>
      </c>
      <c r="BF29" s="301"/>
      <c r="BG29" s="301"/>
      <c r="BH29" s="302">
        <f t="shared" si="15"/>
        <v>1339</v>
      </c>
      <c r="BI29" s="585"/>
      <c r="BJ29" s="280">
        <f t="shared" si="21"/>
        <v>-59.959999999999809</v>
      </c>
      <c r="BK29" s="280"/>
    </row>
    <row r="30" spans="1:65" s="288" customFormat="1" ht="99.95" customHeight="1" x14ac:dyDescent="0.25">
      <c r="A30" s="289">
        <v>24</v>
      </c>
      <c r="B30" s="290" t="s">
        <v>44</v>
      </c>
      <c r="C30" s="291">
        <v>96</v>
      </c>
      <c r="D30" s="292">
        <v>436</v>
      </c>
      <c r="E30" s="293">
        <f t="shared" si="16"/>
        <v>532</v>
      </c>
      <c r="F30" s="304">
        <v>25</v>
      </c>
      <c r="G30" s="305">
        <v>6</v>
      </c>
      <c r="H30" s="305">
        <v>25</v>
      </c>
      <c r="I30" s="305">
        <v>31</v>
      </c>
      <c r="J30" s="305">
        <v>34</v>
      </c>
      <c r="K30" s="305">
        <v>36</v>
      </c>
      <c r="L30" s="305">
        <v>34</v>
      </c>
      <c r="M30" s="305">
        <v>27</v>
      </c>
      <c r="N30" s="305">
        <v>47</v>
      </c>
      <c r="O30" s="522">
        <v>37</v>
      </c>
      <c r="P30" s="296">
        <f t="shared" si="17"/>
        <v>302</v>
      </c>
      <c r="Q30" s="297">
        <v>0</v>
      </c>
      <c r="R30" s="293">
        <f t="shared" si="9"/>
        <v>230</v>
      </c>
      <c r="S30" s="298">
        <f t="shared" si="0"/>
        <v>0.05</v>
      </c>
      <c r="T30" s="299">
        <f t="shared" si="1"/>
        <v>1.2E-2</v>
      </c>
      <c r="U30" s="299">
        <f t="shared" si="2"/>
        <v>0.05</v>
      </c>
      <c r="V30" s="299">
        <f t="shared" si="3"/>
        <v>6.2E-2</v>
      </c>
      <c r="W30" s="299">
        <f t="shared" si="4"/>
        <v>6.8000000000000005E-2</v>
      </c>
      <c r="X30" s="299">
        <f t="shared" si="5"/>
        <v>7.1999999999999995E-2</v>
      </c>
      <c r="Y30" s="299">
        <f t="shared" si="6"/>
        <v>6.8000000000000005E-2</v>
      </c>
      <c r="Z30" s="299">
        <f t="shared" si="7"/>
        <v>5.3999999999999999E-2</v>
      </c>
      <c r="AA30" s="334">
        <f t="shared" si="26"/>
        <v>9.4E-2</v>
      </c>
      <c r="AB30" s="528">
        <f t="shared" si="18"/>
        <v>7.3999999999999996E-2</v>
      </c>
      <c r="AC30" s="336">
        <f t="shared" si="11"/>
        <v>0.60399999999999998</v>
      </c>
      <c r="AD30" s="480">
        <v>500</v>
      </c>
      <c r="AE30" s="477"/>
      <c r="AF30" s="403">
        <f>$AD$30*9.1%</f>
        <v>45.5</v>
      </c>
      <c r="AG30" s="404">
        <f>$AD$30*4.5%</f>
        <v>22.5</v>
      </c>
      <c r="AH30" s="405">
        <f>$AD$30*8.64%</f>
        <v>43.2</v>
      </c>
      <c r="AI30" s="405">
        <f t="shared" ref="AI30:AQ30" si="42">$AD$30*8.64%</f>
        <v>43.2</v>
      </c>
      <c r="AJ30" s="405">
        <f t="shared" si="42"/>
        <v>43.2</v>
      </c>
      <c r="AK30" s="405">
        <f t="shared" si="42"/>
        <v>43.2</v>
      </c>
      <c r="AL30" s="405">
        <f t="shared" si="42"/>
        <v>43.2</v>
      </c>
      <c r="AM30" s="405">
        <f t="shared" si="42"/>
        <v>43.2</v>
      </c>
      <c r="AN30" s="405">
        <f t="shared" si="42"/>
        <v>43.2</v>
      </c>
      <c r="AO30" s="273">
        <f t="shared" si="42"/>
        <v>43.2</v>
      </c>
      <c r="AP30" s="273">
        <f t="shared" si="42"/>
        <v>43.2</v>
      </c>
      <c r="AQ30" s="273">
        <f t="shared" si="42"/>
        <v>43.2</v>
      </c>
      <c r="AR30" s="275">
        <f t="shared" si="13"/>
        <v>499.99999999999994</v>
      </c>
      <c r="AS30" s="277"/>
      <c r="AT30" s="347">
        <f t="shared" si="14"/>
        <v>456.79999999999995</v>
      </c>
      <c r="AU30" s="491"/>
      <c r="AV30" s="383">
        <v>25</v>
      </c>
      <c r="AW30" s="384">
        <v>6</v>
      </c>
      <c r="AX30" s="384">
        <v>25</v>
      </c>
      <c r="AY30" s="384">
        <v>32</v>
      </c>
      <c r="AZ30" s="384">
        <v>34</v>
      </c>
      <c r="BA30" s="384">
        <v>36</v>
      </c>
      <c r="BB30" s="384">
        <v>34</v>
      </c>
      <c r="BC30" s="301">
        <v>27</v>
      </c>
      <c r="BD30" s="301">
        <v>47</v>
      </c>
      <c r="BE30" s="301">
        <v>37</v>
      </c>
      <c r="BF30" s="301"/>
      <c r="BG30" s="301"/>
      <c r="BH30" s="302">
        <f t="shared" si="15"/>
        <v>303</v>
      </c>
      <c r="BI30" s="585"/>
      <c r="BJ30" s="280">
        <f t="shared" si="21"/>
        <v>153.79999999999995</v>
      </c>
      <c r="BK30" s="280"/>
      <c r="BL30" s="412"/>
    </row>
    <row r="31" spans="1:65" s="288" customFormat="1" ht="99.95" customHeight="1" x14ac:dyDescent="0.25">
      <c r="A31" s="289">
        <v>25</v>
      </c>
      <c r="B31" s="290" t="s">
        <v>42</v>
      </c>
      <c r="C31" s="291">
        <v>289</v>
      </c>
      <c r="D31" s="292">
        <v>429</v>
      </c>
      <c r="E31" s="293">
        <f t="shared" si="16"/>
        <v>718</v>
      </c>
      <c r="F31" s="304">
        <v>24</v>
      </c>
      <c r="G31" s="305">
        <v>11</v>
      </c>
      <c r="H31" s="305">
        <v>6</v>
      </c>
      <c r="I31" s="305">
        <v>18</v>
      </c>
      <c r="J31" s="305">
        <v>37</v>
      </c>
      <c r="K31" s="305">
        <v>37</v>
      </c>
      <c r="L31" s="305">
        <v>41</v>
      </c>
      <c r="M31" s="305">
        <v>39</v>
      </c>
      <c r="N31" s="305">
        <v>35</v>
      </c>
      <c r="O31" s="522">
        <v>42</v>
      </c>
      <c r="P31" s="296">
        <f t="shared" si="17"/>
        <v>290</v>
      </c>
      <c r="Q31" s="297">
        <v>11</v>
      </c>
      <c r="R31" s="293">
        <f t="shared" si="9"/>
        <v>417</v>
      </c>
      <c r="S31" s="298">
        <f t="shared" si="0"/>
        <v>5.4545454545454543E-2</v>
      </c>
      <c r="T31" s="299">
        <f t="shared" si="1"/>
        <v>2.5000000000000001E-2</v>
      </c>
      <c r="U31" s="299">
        <f t="shared" si="2"/>
        <v>1.3636363636363636E-2</v>
      </c>
      <c r="V31" s="299">
        <f t="shared" si="3"/>
        <v>4.0909090909090909E-2</v>
      </c>
      <c r="W31" s="299">
        <f t="shared" si="4"/>
        <v>8.4090909090909091E-2</v>
      </c>
      <c r="X31" s="299">
        <f t="shared" si="5"/>
        <v>8.4090909090909091E-2</v>
      </c>
      <c r="Y31" s="299">
        <f t="shared" si="6"/>
        <v>9.3181818181818185E-2</v>
      </c>
      <c r="Z31" s="299">
        <f t="shared" si="7"/>
        <v>8.8636363636363638E-2</v>
      </c>
      <c r="AA31" s="334">
        <f t="shared" si="26"/>
        <v>7.9545454545454544E-2</v>
      </c>
      <c r="AB31" s="528">
        <f t="shared" si="18"/>
        <v>9.5454545454545459E-2</v>
      </c>
      <c r="AC31" s="336">
        <f t="shared" si="11"/>
        <v>0.65909090909090906</v>
      </c>
      <c r="AD31" s="480">
        <v>440</v>
      </c>
      <c r="AE31" s="477"/>
      <c r="AF31" s="403">
        <f>$AD$31*9.1%</f>
        <v>40.04</v>
      </c>
      <c r="AG31" s="404">
        <f>$AD$31*4.5%</f>
        <v>19.8</v>
      </c>
      <c r="AH31" s="405">
        <f>$AD$31*8.64%</f>
        <v>38.016000000000005</v>
      </c>
      <c r="AI31" s="405">
        <f t="shared" ref="AI31:AQ31" si="43">$AD$31*8.64%</f>
        <v>38.016000000000005</v>
      </c>
      <c r="AJ31" s="405">
        <f t="shared" si="43"/>
        <v>38.016000000000005</v>
      </c>
      <c r="AK31" s="405">
        <f t="shared" si="43"/>
        <v>38.016000000000005</v>
      </c>
      <c r="AL31" s="405">
        <f t="shared" si="43"/>
        <v>38.016000000000005</v>
      </c>
      <c r="AM31" s="405">
        <f t="shared" si="43"/>
        <v>38.016000000000005</v>
      </c>
      <c r="AN31" s="405">
        <f t="shared" si="43"/>
        <v>38.016000000000005</v>
      </c>
      <c r="AO31" s="273">
        <f t="shared" si="43"/>
        <v>38.016000000000005</v>
      </c>
      <c r="AP31" s="273">
        <f t="shared" si="43"/>
        <v>38.016000000000005</v>
      </c>
      <c r="AQ31" s="273">
        <f t="shared" si="43"/>
        <v>38.016000000000005</v>
      </c>
      <c r="AR31" s="275">
        <f t="shared" si="13"/>
        <v>440.00000000000017</v>
      </c>
      <c r="AS31" s="277"/>
      <c r="AT31" s="347">
        <f t="shared" si="14"/>
        <v>401.98400000000015</v>
      </c>
      <c r="AU31" s="491"/>
      <c r="AV31" s="383">
        <v>24</v>
      </c>
      <c r="AW31" s="384">
        <v>11</v>
      </c>
      <c r="AX31" s="384">
        <v>6</v>
      </c>
      <c r="AY31" s="384">
        <v>18</v>
      </c>
      <c r="AZ31" s="384">
        <v>37</v>
      </c>
      <c r="BA31" s="384">
        <v>37</v>
      </c>
      <c r="BB31" s="384">
        <v>41</v>
      </c>
      <c r="BC31" s="301">
        <v>39</v>
      </c>
      <c r="BD31" s="301">
        <v>35</v>
      </c>
      <c r="BE31" s="301">
        <v>42</v>
      </c>
      <c r="BF31" s="301"/>
      <c r="BG31" s="301"/>
      <c r="BH31" s="302">
        <f t="shared" si="15"/>
        <v>290</v>
      </c>
      <c r="BI31" s="585"/>
      <c r="BJ31" s="280">
        <f t="shared" si="21"/>
        <v>111.98400000000015</v>
      </c>
      <c r="BK31" s="280"/>
    </row>
    <row r="32" spans="1:65" s="288" customFormat="1" ht="99.95" customHeight="1" x14ac:dyDescent="0.25">
      <c r="A32" s="289">
        <v>26</v>
      </c>
      <c r="B32" s="290" t="s">
        <v>43</v>
      </c>
      <c r="C32" s="291">
        <v>258</v>
      </c>
      <c r="D32" s="292">
        <v>321</v>
      </c>
      <c r="E32" s="293">
        <f t="shared" si="16"/>
        <v>579</v>
      </c>
      <c r="F32" s="304">
        <v>11</v>
      </c>
      <c r="G32" s="305">
        <v>1</v>
      </c>
      <c r="H32" s="305">
        <v>1</v>
      </c>
      <c r="I32" s="305">
        <v>17</v>
      </c>
      <c r="J32" s="305">
        <v>25</v>
      </c>
      <c r="K32" s="305">
        <v>22</v>
      </c>
      <c r="L32" s="305">
        <v>40</v>
      </c>
      <c r="M32" s="305">
        <v>9</v>
      </c>
      <c r="N32" s="305">
        <v>60</v>
      </c>
      <c r="O32" s="522">
        <v>28</v>
      </c>
      <c r="P32" s="296">
        <f t="shared" si="17"/>
        <v>214</v>
      </c>
      <c r="Q32" s="297">
        <v>7</v>
      </c>
      <c r="R32" s="293">
        <f t="shared" si="9"/>
        <v>358</v>
      </c>
      <c r="S32" s="298">
        <f t="shared" si="0"/>
        <v>2.5000000000000001E-2</v>
      </c>
      <c r="T32" s="299">
        <f t="shared" si="1"/>
        <v>2.2727272727272726E-3</v>
      </c>
      <c r="U32" s="299">
        <f t="shared" si="2"/>
        <v>2.2727272727272726E-3</v>
      </c>
      <c r="V32" s="299">
        <f t="shared" si="3"/>
        <v>3.8636363636363635E-2</v>
      </c>
      <c r="W32" s="299">
        <f t="shared" si="4"/>
        <v>5.6818181818181816E-2</v>
      </c>
      <c r="X32" s="299">
        <f t="shared" si="5"/>
        <v>0.05</v>
      </c>
      <c r="Y32" s="299">
        <f t="shared" si="6"/>
        <v>9.0909090909090912E-2</v>
      </c>
      <c r="Z32" s="299">
        <f t="shared" si="7"/>
        <v>2.0454545454545454E-2</v>
      </c>
      <c r="AA32" s="334">
        <f t="shared" si="26"/>
        <v>0.13636363636363635</v>
      </c>
      <c r="AB32" s="528">
        <f t="shared" si="18"/>
        <v>6.363636363636363E-2</v>
      </c>
      <c r="AC32" s="336">
        <f t="shared" si="11"/>
        <v>0.48636363636363639</v>
      </c>
      <c r="AD32" s="480">
        <v>440</v>
      </c>
      <c r="AE32" s="477"/>
      <c r="AF32" s="403">
        <f>$AD$32*9.1%</f>
        <v>40.04</v>
      </c>
      <c r="AG32" s="404">
        <f>$AD$32*4.5%</f>
        <v>19.8</v>
      </c>
      <c r="AH32" s="405">
        <f>$AD$32*8.64%</f>
        <v>38.016000000000005</v>
      </c>
      <c r="AI32" s="405">
        <f t="shared" ref="AI32:AQ32" si="44">$AD$32*8.64%</f>
        <v>38.016000000000005</v>
      </c>
      <c r="AJ32" s="405">
        <f t="shared" si="44"/>
        <v>38.016000000000005</v>
      </c>
      <c r="AK32" s="405">
        <f t="shared" si="44"/>
        <v>38.016000000000005</v>
      </c>
      <c r="AL32" s="405">
        <f t="shared" si="44"/>
        <v>38.016000000000005</v>
      </c>
      <c r="AM32" s="405">
        <f t="shared" si="44"/>
        <v>38.016000000000005</v>
      </c>
      <c r="AN32" s="405">
        <f t="shared" si="44"/>
        <v>38.016000000000005</v>
      </c>
      <c r="AO32" s="273">
        <f t="shared" si="44"/>
        <v>38.016000000000005</v>
      </c>
      <c r="AP32" s="273">
        <f t="shared" si="44"/>
        <v>38.016000000000005</v>
      </c>
      <c r="AQ32" s="273">
        <f t="shared" si="44"/>
        <v>38.016000000000005</v>
      </c>
      <c r="AR32" s="275">
        <f t="shared" si="13"/>
        <v>440.00000000000017</v>
      </c>
      <c r="AS32" s="277"/>
      <c r="AT32" s="347">
        <f t="shared" si="14"/>
        <v>401.98400000000015</v>
      </c>
      <c r="AU32" s="491"/>
      <c r="AV32" s="383">
        <v>11</v>
      </c>
      <c r="AW32" s="384">
        <v>1</v>
      </c>
      <c r="AX32" s="384">
        <v>1</v>
      </c>
      <c r="AY32" s="384">
        <v>17</v>
      </c>
      <c r="AZ32" s="384">
        <v>25</v>
      </c>
      <c r="BA32" s="384">
        <v>20</v>
      </c>
      <c r="BB32" s="384">
        <v>29</v>
      </c>
      <c r="BC32" s="301">
        <v>7</v>
      </c>
      <c r="BD32" s="301">
        <v>60</v>
      </c>
      <c r="BE32" s="301">
        <v>28</v>
      </c>
      <c r="BF32" s="301"/>
      <c r="BG32" s="301"/>
      <c r="BH32" s="302">
        <f t="shared" si="15"/>
        <v>199</v>
      </c>
      <c r="BI32" s="585"/>
      <c r="BJ32" s="280">
        <f t="shared" si="21"/>
        <v>202.98400000000015</v>
      </c>
      <c r="BK32" s="280"/>
    </row>
    <row r="33" spans="1:66" s="288" customFormat="1" ht="99.95" customHeight="1" x14ac:dyDescent="0.25">
      <c r="A33" s="289">
        <v>27</v>
      </c>
      <c r="B33" s="290" t="s">
        <v>163</v>
      </c>
      <c r="C33" s="291">
        <v>30</v>
      </c>
      <c r="D33" s="292">
        <v>134</v>
      </c>
      <c r="E33" s="293">
        <f t="shared" si="16"/>
        <v>164</v>
      </c>
      <c r="F33" s="304">
        <v>3</v>
      </c>
      <c r="G33" s="305">
        <v>2</v>
      </c>
      <c r="H33" s="305">
        <v>19</v>
      </c>
      <c r="I33" s="305">
        <v>11</v>
      </c>
      <c r="J33" s="305">
        <v>11</v>
      </c>
      <c r="K33" s="305">
        <v>11</v>
      </c>
      <c r="L33" s="305">
        <v>14</v>
      </c>
      <c r="M33" s="305">
        <v>4</v>
      </c>
      <c r="N33" s="305">
        <v>12</v>
      </c>
      <c r="O33" s="522">
        <v>8</v>
      </c>
      <c r="P33" s="296">
        <f t="shared" si="17"/>
        <v>95</v>
      </c>
      <c r="Q33" s="297">
        <v>12</v>
      </c>
      <c r="R33" s="293">
        <f t="shared" si="9"/>
        <v>57</v>
      </c>
      <c r="S33" s="298">
        <f t="shared" si="0"/>
        <v>4.5454545454545456E-2</v>
      </c>
      <c r="T33" s="299">
        <f t="shared" si="1"/>
        <v>3.0303030303030304E-2</v>
      </c>
      <c r="U33" s="299">
        <f t="shared" si="2"/>
        <v>0.2878787878787879</v>
      </c>
      <c r="V33" s="299">
        <f t="shared" si="3"/>
        <v>0.16666666666666666</v>
      </c>
      <c r="W33" s="299">
        <f t="shared" si="4"/>
        <v>0.16666666666666666</v>
      </c>
      <c r="X33" s="299">
        <f t="shared" si="5"/>
        <v>0.16666666666666666</v>
      </c>
      <c r="Y33" s="299">
        <f t="shared" si="6"/>
        <v>0.21212121212121213</v>
      </c>
      <c r="Z33" s="299">
        <f t="shared" si="7"/>
        <v>6.0606060606060608E-2</v>
      </c>
      <c r="AA33" s="334">
        <f t="shared" si="26"/>
        <v>0.18181818181818182</v>
      </c>
      <c r="AB33" s="528">
        <f t="shared" si="18"/>
        <v>0.12121212121212122</v>
      </c>
      <c r="AC33" s="336">
        <f t="shared" si="11"/>
        <v>1.4393939393939394</v>
      </c>
      <c r="AD33" s="480">
        <v>66</v>
      </c>
      <c r="AE33" s="477"/>
      <c r="AF33" s="403">
        <f>$AD$33*9.1%</f>
        <v>6.0060000000000002</v>
      </c>
      <c r="AG33" s="404">
        <f>$AD$33*4.5%</f>
        <v>2.9699999999999998</v>
      </c>
      <c r="AH33" s="405">
        <f>$AD$33*8.64%</f>
        <v>5.7023999999999999</v>
      </c>
      <c r="AI33" s="405">
        <f t="shared" ref="AI33:AQ33" si="45">$AD$33*8.64%</f>
        <v>5.7023999999999999</v>
      </c>
      <c r="AJ33" s="405">
        <f t="shared" si="45"/>
        <v>5.7023999999999999</v>
      </c>
      <c r="AK33" s="405">
        <f t="shared" si="45"/>
        <v>5.7023999999999999</v>
      </c>
      <c r="AL33" s="405">
        <f t="shared" si="45"/>
        <v>5.7023999999999999</v>
      </c>
      <c r="AM33" s="405">
        <f t="shared" si="45"/>
        <v>5.7023999999999999</v>
      </c>
      <c r="AN33" s="405">
        <f t="shared" si="45"/>
        <v>5.7023999999999999</v>
      </c>
      <c r="AO33" s="273">
        <f t="shared" si="45"/>
        <v>5.7023999999999999</v>
      </c>
      <c r="AP33" s="273">
        <f t="shared" si="45"/>
        <v>5.7023999999999999</v>
      </c>
      <c r="AQ33" s="273">
        <f t="shared" si="45"/>
        <v>5.7023999999999999</v>
      </c>
      <c r="AR33" s="275">
        <f t="shared" si="13"/>
        <v>65.999999999999986</v>
      </c>
      <c r="AS33" s="277"/>
      <c r="AT33" s="347">
        <f t="shared" si="14"/>
        <v>60.297599999999989</v>
      </c>
      <c r="AU33" s="491"/>
      <c r="AV33" s="383">
        <v>3</v>
      </c>
      <c r="AW33" s="384">
        <v>2</v>
      </c>
      <c r="AX33" s="384">
        <v>19</v>
      </c>
      <c r="AY33" s="384">
        <v>10</v>
      </c>
      <c r="AZ33" s="384">
        <v>10</v>
      </c>
      <c r="BA33" s="384">
        <v>11</v>
      </c>
      <c r="BB33" s="384">
        <v>14</v>
      </c>
      <c r="BC33" s="301">
        <v>4</v>
      </c>
      <c r="BD33" s="301">
        <v>11</v>
      </c>
      <c r="BE33" s="301">
        <v>8</v>
      </c>
      <c r="BF33" s="301"/>
      <c r="BG33" s="301"/>
      <c r="BH33" s="302">
        <f t="shared" si="15"/>
        <v>92</v>
      </c>
      <c r="BI33" s="585"/>
      <c r="BJ33" s="280">
        <f t="shared" si="21"/>
        <v>-31.702400000000011</v>
      </c>
      <c r="BK33" s="281"/>
    </row>
    <row r="34" spans="1:66" s="288" customFormat="1" ht="99.95" customHeight="1" x14ac:dyDescent="0.25">
      <c r="A34" s="289">
        <v>28</v>
      </c>
      <c r="B34" s="290" t="s">
        <v>45</v>
      </c>
      <c r="C34" s="291">
        <v>428</v>
      </c>
      <c r="D34" s="292">
        <v>522</v>
      </c>
      <c r="E34" s="293">
        <f t="shared" si="16"/>
        <v>950</v>
      </c>
      <c r="F34" s="304">
        <v>51</v>
      </c>
      <c r="G34" s="305">
        <v>22</v>
      </c>
      <c r="H34" s="305">
        <v>64</v>
      </c>
      <c r="I34" s="305">
        <v>60</v>
      </c>
      <c r="J34" s="305">
        <v>49</v>
      </c>
      <c r="K34" s="305">
        <v>81</v>
      </c>
      <c r="L34" s="305">
        <v>65</v>
      </c>
      <c r="M34" s="305">
        <v>38</v>
      </c>
      <c r="N34" s="305">
        <v>71</v>
      </c>
      <c r="O34" s="522">
        <v>50</v>
      </c>
      <c r="P34" s="296">
        <f t="shared" si="17"/>
        <v>551</v>
      </c>
      <c r="Q34" s="297">
        <v>111</v>
      </c>
      <c r="R34" s="293">
        <f t="shared" si="9"/>
        <v>288</v>
      </c>
      <c r="S34" s="298">
        <f t="shared" si="0"/>
        <v>8.5000000000000006E-2</v>
      </c>
      <c r="T34" s="299">
        <f t="shared" si="1"/>
        <v>3.6666666666666667E-2</v>
      </c>
      <c r="U34" s="299">
        <f t="shared" si="2"/>
        <v>0.10666666666666667</v>
      </c>
      <c r="V34" s="299">
        <f t="shared" si="3"/>
        <v>0.1</v>
      </c>
      <c r="W34" s="299">
        <f t="shared" si="4"/>
        <v>8.1666666666666665E-2</v>
      </c>
      <c r="X34" s="299">
        <f t="shared" si="5"/>
        <v>0.13500000000000001</v>
      </c>
      <c r="Y34" s="299">
        <f t="shared" si="6"/>
        <v>0.10833333333333334</v>
      </c>
      <c r="Z34" s="299">
        <f t="shared" si="7"/>
        <v>6.3333333333333339E-2</v>
      </c>
      <c r="AA34" s="334">
        <f t="shared" si="26"/>
        <v>0.11833333333333333</v>
      </c>
      <c r="AB34" s="528">
        <f t="shared" si="18"/>
        <v>8.3333333333333329E-2</v>
      </c>
      <c r="AC34" s="336">
        <f t="shared" si="11"/>
        <v>0.91833333333333333</v>
      </c>
      <c r="AD34" s="480">
        <v>600</v>
      </c>
      <c r="AE34" s="477"/>
      <c r="AF34" s="403">
        <f>$AD$34*9.1%</f>
        <v>54.6</v>
      </c>
      <c r="AG34" s="404">
        <f>$AD$34*4.5%</f>
        <v>27</v>
      </c>
      <c r="AH34" s="405">
        <f>$AD$34*8.64%</f>
        <v>51.84</v>
      </c>
      <c r="AI34" s="405">
        <f t="shared" ref="AI34:AQ34" si="46">$AD$34*8.64%</f>
        <v>51.84</v>
      </c>
      <c r="AJ34" s="405">
        <f t="shared" si="46"/>
        <v>51.84</v>
      </c>
      <c r="AK34" s="405">
        <f t="shared" si="46"/>
        <v>51.84</v>
      </c>
      <c r="AL34" s="405">
        <f t="shared" si="46"/>
        <v>51.84</v>
      </c>
      <c r="AM34" s="405">
        <f t="shared" si="46"/>
        <v>51.84</v>
      </c>
      <c r="AN34" s="405">
        <f t="shared" si="46"/>
        <v>51.84</v>
      </c>
      <c r="AO34" s="273">
        <f t="shared" si="46"/>
        <v>51.84</v>
      </c>
      <c r="AP34" s="273">
        <f t="shared" si="46"/>
        <v>51.84</v>
      </c>
      <c r="AQ34" s="273">
        <f t="shared" si="46"/>
        <v>51.84</v>
      </c>
      <c r="AR34" s="275">
        <f t="shared" si="13"/>
        <v>600.00000000000023</v>
      </c>
      <c r="AS34" s="277"/>
      <c r="AT34" s="347">
        <f t="shared" si="14"/>
        <v>548.1600000000002</v>
      </c>
      <c r="AU34" s="491"/>
      <c r="AV34" s="383">
        <v>51</v>
      </c>
      <c r="AW34" s="384">
        <v>22</v>
      </c>
      <c r="AX34" s="384">
        <v>64</v>
      </c>
      <c r="AY34" s="384">
        <v>60</v>
      </c>
      <c r="AZ34" s="384">
        <v>49</v>
      </c>
      <c r="BA34" s="384">
        <v>81</v>
      </c>
      <c r="BB34" s="384">
        <v>65</v>
      </c>
      <c r="BC34" s="301">
        <v>38</v>
      </c>
      <c r="BD34" s="301">
        <v>71</v>
      </c>
      <c r="BE34" s="301">
        <v>50</v>
      </c>
      <c r="BF34" s="301"/>
      <c r="BG34" s="301"/>
      <c r="BH34" s="302">
        <f t="shared" si="15"/>
        <v>551</v>
      </c>
      <c r="BI34" s="585"/>
      <c r="BJ34" s="280">
        <f t="shared" si="21"/>
        <v>-2.8399999999998045</v>
      </c>
      <c r="BK34" s="281"/>
    </row>
    <row r="35" spans="1:66" s="288" customFormat="1" ht="99.95" customHeight="1" x14ac:dyDescent="0.25">
      <c r="A35" s="289">
        <v>29</v>
      </c>
      <c r="B35" s="290" t="s">
        <v>46</v>
      </c>
      <c r="C35" s="291">
        <v>655</v>
      </c>
      <c r="D35" s="292">
        <v>512</v>
      </c>
      <c r="E35" s="293">
        <f t="shared" si="16"/>
        <v>1167</v>
      </c>
      <c r="F35" s="304">
        <v>59</v>
      </c>
      <c r="G35" s="305">
        <v>40</v>
      </c>
      <c r="H35" s="305">
        <v>62</v>
      </c>
      <c r="I35" s="305">
        <v>65</v>
      </c>
      <c r="J35" s="305">
        <v>64</v>
      </c>
      <c r="K35" s="305">
        <v>68</v>
      </c>
      <c r="L35" s="305">
        <v>61</v>
      </c>
      <c r="M35" s="305">
        <v>65</v>
      </c>
      <c r="N35" s="305">
        <v>62</v>
      </c>
      <c r="O35" s="522">
        <v>49</v>
      </c>
      <c r="P35" s="296">
        <f t="shared" si="17"/>
        <v>595</v>
      </c>
      <c r="Q35" s="297">
        <v>259</v>
      </c>
      <c r="R35" s="293">
        <f t="shared" si="9"/>
        <v>313</v>
      </c>
      <c r="S35" s="298">
        <f t="shared" si="0"/>
        <v>9.8333333333333328E-2</v>
      </c>
      <c r="T35" s="299">
        <f t="shared" si="1"/>
        <v>6.6666666666666666E-2</v>
      </c>
      <c r="U35" s="299">
        <f t="shared" si="2"/>
        <v>0.10333333333333333</v>
      </c>
      <c r="V35" s="299">
        <f t="shared" si="3"/>
        <v>0.10833333333333334</v>
      </c>
      <c r="W35" s="299">
        <f t="shared" si="4"/>
        <v>0.10666666666666667</v>
      </c>
      <c r="X35" s="299">
        <f t="shared" si="5"/>
        <v>0.11333333333333333</v>
      </c>
      <c r="Y35" s="299">
        <f t="shared" si="6"/>
        <v>0.10166666666666667</v>
      </c>
      <c r="Z35" s="299">
        <f t="shared" si="7"/>
        <v>0.10833333333333334</v>
      </c>
      <c r="AA35" s="334">
        <f t="shared" si="26"/>
        <v>0.10333333333333333</v>
      </c>
      <c r="AB35" s="528">
        <f t="shared" si="18"/>
        <v>8.1666666666666665E-2</v>
      </c>
      <c r="AC35" s="336">
        <f t="shared" si="11"/>
        <v>0.9916666666666667</v>
      </c>
      <c r="AD35" s="480">
        <v>600</v>
      </c>
      <c r="AE35" s="477"/>
      <c r="AF35" s="403">
        <f>$AD$35*9.1%</f>
        <v>54.6</v>
      </c>
      <c r="AG35" s="404">
        <f>$AD$35*4.5%</f>
        <v>27</v>
      </c>
      <c r="AH35" s="405">
        <f>$AD$35*8.64%</f>
        <v>51.84</v>
      </c>
      <c r="AI35" s="405">
        <f t="shared" ref="AI35:AQ35" si="47">$AD$35*8.64%</f>
        <v>51.84</v>
      </c>
      <c r="AJ35" s="405">
        <f t="shared" si="47"/>
        <v>51.84</v>
      </c>
      <c r="AK35" s="405">
        <f t="shared" si="47"/>
        <v>51.84</v>
      </c>
      <c r="AL35" s="405">
        <f t="shared" si="47"/>
        <v>51.84</v>
      </c>
      <c r="AM35" s="405">
        <f t="shared" si="47"/>
        <v>51.84</v>
      </c>
      <c r="AN35" s="405">
        <f t="shared" si="47"/>
        <v>51.84</v>
      </c>
      <c r="AO35" s="273">
        <f t="shared" si="47"/>
        <v>51.84</v>
      </c>
      <c r="AP35" s="273">
        <f t="shared" si="47"/>
        <v>51.84</v>
      </c>
      <c r="AQ35" s="273">
        <f t="shared" si="47"/>
        <v>51.84</v>
      </c>
      <c r="AR35" s="275">
        <f t="shared" si="13"/>
        <v>600.00000000000023</v>
      </c>
      <c r="AS35" s="277"/>
      <c r="AT35" s="347">
        <f t="shared" si="14"/>
        <v>548.1600000000002</v>
      </c>
      <c r="AU35" s="491"/>
      <c r="AV35" s="383">
        <v>59</v>
      </c>
      <c r="AW35" s="384">
        <v>40</v>
      </c>
      <c r="AX35" s="384">
        <v>62</v>
      </c>
      <c r="AY35" s="384">
        <v>65</v>
      </c>
      <c r="AZ35" s="384">
        <v>64</v>
      </c>
      <c r="BA35" s="384">
        <v>68</v>
      </c>
      <c r="BB35" s="384">
        <v>61</v>
      </c>
      <c r="BC35" s="301">
        <v>65</v>
      </c>
      <c r="BD35" s="301">
        <v>62</v>
      </c>
      <c r="BE35" s="301">
        <v>49</v>
      </c>
      <c r="BF35" s="301"/>
      <c r="BG35" s="301"/>
      <c r="BH35" s="302">
        <f t="shared" si="15"/>
        <v>595</v>
      </c>
      <c r="BI35" s="585"/>
      <c r="BJ35" s="280">
        <f t="shared" si="21"/>
        <v>-46.839999999999804</v>
      </c>
      <c r="BK35" s="281"/>
    </row>
    <row r="36" spans="1:66" s="288" customFormat="1" ht="99.95" customHeight="1" x14ac:dyDescent="0.25">
      <c r="A36" s="289">
        <v>30</v>
      </c>
      <c r="B36" s="290" t="s">
        <v>47</v>
      </c>
      <c r="C36" s="291">
        <v>238</v>
      </c>
      <c r="D36" s="292">
        <v>573</v>
      </c>
      <c r="E36" s="293">
        <f t="shared" si="16"/>
        <v>811</v>
      </c>
      <c r="F36" s="304">
        <v>35</v>
      </c>
      <c r="G36" s="305">
        <v>16</v>
      </c>
      <c r="H36" s="305">
        <v>43</v>
      </c>
      <c r="I36" s="305">
        <v>39</v>
      </c>
      <c r="J36" s="305">
        <v>51</v>
      </c>
      <c r="K36" s="305">
        <v>59</v>
      </c>
      <c r="L36" s="305">
        <v>61</v>
      </c>
      <c r="M36" s="305">
        <v>42</v>
      </c>
      <c r="N36" s="305">
        <v>66</v>
      </c>
      <c r="O36" s="522">
        <v>55</v>
      </c>
      <c r="P36" s="296">
        <f t="shared" si="17"/>
        <v>467</v>
      </c>
      <c r="Q36" s="297">
        <v>2</v>
      </c>
      <c r="R36" s="293">
        <f t="shared" si="9"/>
        <v>342</v>
      </c>
      <c r="S36" s="298">
        <f t="shared" si="0"/>
        <v>5.8333333333333334E-2</v>
      </c>
      <c r="T36" s="299">
        <f t="shared" si="1"/>
        <v>2.6666666666666668E-2</v>
      </c>
      <c r="U36" s="299">
        <f t="shared" si="2"/>
        <v>7.166666666666667E-2</v>
      </c>
      <c r="V36" s="299">
        <f t="shared" si="3"/>
        <v>6.5000000000000002E-2</v>
      </c>
      <c r="W36" s="299">
        <f t="shared" si="4"/>
        <v>8.5000000000000006E-2</v>
      </c>
      <c r="X36" s="299">
        <f t="shared" si="5"/>
        <v>9.8333333333333328E-2</v>
      </c>
      <c r="Y36" s="299">
        <f t="shared" si="6"/>
        <v>0.10166666666666667</v>
      </c>
      <c r="Z36" s="299">
        <f t="shared" si="7"/>
        <v>7.0000000000000007E-2</v>
      </c>
      <c r="AA36" s="334">
        <f t="shared" si="26"/>
        <v>0.11</v>
      </c>
      <c r="AB36" s="528">
        <f t="shared" si="18"/>
        <v>9.166666666666666E-2</v>
      </c>
      <c r="AC36" s="336">
        <f t="shared" si="11"/>
        <v>0.77833333333333332</v>
      </c>
      <c r="AD36" s="480">
        <v>600</v>
      </c>
      <c r="AE36" s="477"/>
      <c r="AF36" s="403">
        <f>$AD$36*9.1%</f>
        <v>54.6</v>
      </c>
      <c r="AG36" s="404">
        <f>$AD$36*4.5%</f>
        <v>27</v>
      </c>
      <c r="AH36" s="405">
        <f>$AD$36*8.64%</f>
        <v>51.84</v>
      </c>
      <c r="AI36" s="405">
        <f t="shared" ref="AI36:AQ36" si="48">$AD$36*8.64%</f>
        <v>51.84</v>
      </c>
      <c r="AJ36" s="405">
        <f t="shared" si="48"/>
        <v>51.84</v>
      </c>
      <c r="AK36" s="405">
        <f t="shared" si="48"/>
        <v>51.84</v>
      </c>
      <c r="AL36" s="405">
        <f t="shared" si="48"/>
        <v>51.84</v>
      </c>
      <c r="AM36" s="405">
        <f t="shared" si="48"/>
        <v>51.84</v>
      </c>
      <c r="AN36" s="405">
        <f t="shared" si="48"/>
        <v>51.84</v>
      </c>
      <c r="AO36" s="273">
        <f t="shared" si="48"/>
        <v>51.84</v>
      </c>
      <c r="AP36" s="273">
        <f t="shared" si="48"/>
        <v>51.84</v>
      </c>
      <c r="AQ36" s="273">
        <f t="shared" si="48"/>
        <v>51.84</v>
      </c>
      <c r="AR36" s="275">
        <f t="shared" si="13"/>
        <v>600.00000000000023</v>
      </c>
      <c r="AS36" s="277"/>
      <c r="AT36" s="347">
        <f t="shared" si="14"/>
        <v>548.1600000000002</v>
      </c>
      <c r="AU36" s="491"/>
      <c r="AV36" s="383">
        <v>35</v>
      </c>
      <c r="AW36" s="384">
        <v>16</v>
      </c>
      <c r="AX36" s="384">
        <v>43</v>
      </c>
      <c r="AY36" s="384">
        <v>40</v>
      </c>
      <c r="AZ36" s="384">
        <v>51</v>
      </c>
      <c r="BA36" s="384">
        <v>59</v>
      </c>
      <c r="BB36" s="384">
        <v>61</v>
      </c>
      <c r="BC36" s="301">
        <v>42</v>
      </c>
      <c r="BD36" s="301">
        <v>66</v>
      </c>
      <c r="BE36" s="301">
        <v>55</v>
      </c>
      <c r="BF36" s="301"/>
      <c r="BG36" s="301"/>
      <c r="BH36" s="302">
        <f t="shared" si="15"/>
        <v>468</v>
      </c>
      <c r="BI36" s="585"/>
      <c r="BJ36" s="280">
        <f t="shared" si="21"/>
        <v>80.160000000000196</v>
      </c>
      <c r="BK36" s="280"/>
      <c r="BL36" s="280"/>
    </row>
    <row r="37" spans="1:66" s="288" customFormat="1" ht="99.95" customHeight="1" x14ac:dyDescent="0.25">
      <c r="A37" s="289">
        <v>31</v>
      </c>
      <c r="B37" s="290" t="s">
        <v>249</v>
      </c>
      <c r="C37" s="291">
        <v>514</v>
      </c>
      <c r="D37" s="292">
        <v>500</v>
      </c>
      <c r="E37" s="293">
        <f t="shared" si="16"/>
        <v>1014</v>
      </c>
      <c r="F37" s="304">
        <v>45</v>
      </c>
      <c r="G37" s="305">
        <v>2</v>
      </c>
      <c r="H37" s="305">
        <v>12</v>
      </c>
      <c r="I37" s="305">
        <v>40</v>
      </c>
      <c r="J37" s="305">
        <v>70</v>
      </c>
      <c r="K37" s="305">
        <v>78</v>
      </c>
      <c r="L37" s="305">
        <v>61</v>
      </c>
      <c r="M37" s="305">
        <v>50</v>
      </c>
      <c r="N37" s="305">
        <v>63</v>
      </c>
      <c r="O37" s="522">
        <v>53</v>
      </c>
      <c r="P37" s="296">
        <f t="shared" si="17"/>
        <v>474</v>
      </c>
      <c r="Q37" s="297">
        <v>3</v>
      </c>
      <c r="R37" s="293">
        <f t="shared" si="9"/>
        <v>537</v>
      </c>
      <c r="S37" s="298">
        <f t="shared" si="0"/>
        <v>7.4999999999999997E-2</v>
      </c>
      <c r="T37" s="299">
        <f t="shared" si="1"/>
        <v>3.3333333333333335E-3</v>
      </c>
      <c r="U37" s="299">
        <f t="shared" si="2"/>
        <v>0.02</v>
      </c>
      <c r="V37" s="299">
        <f t="shared" si="3"/>
        <v>6.6666666666666666E-2</v>
      </c>
      <c r="W37" s="299">
        <f t="shared" si="4"/>
        <v>0.11666666666666667</v>
      </c>
      <c r="X37" s="299">
        <f t="shared" si="5"/>
        <v>0.13</v>
      </c>
      <c r="Y37" s="299">
        <f t="shared" si="6"/>
        <v>0.10166666666666667</v>
      </c>
      <c r="Z37" s="299">
        <f t="shared" si="7"/>
        <v>8.3333333333333329E-2</v>
      </c>
      <c r="AA37" s="334">
        <f t="shared" si="26"/>
        <v>0.105</v>
      </c>
      <c r="AB37" s="528">
        <f t="shared" si="18"/>
        <v>8.8333333333333333E-2</v>
      </c>
      <c r="AC37" s="336">
        <f t="shared" si="11"/>
        <v>0.79</v>
      </c>
      <c r="AD37" s="480">
        <v>600</v>
      </c>
      <c r="AE37" s="477"/>
      <c r="AF37" s="403">
        <f>$AD$37*9.1%</f>
        <v>54.6</v>
      </c>
      <c r="AG37" s="404">
        <f>$AD$37*4.5%</f>
        <v>27</v>
      </c>
      <c r="AH37" s="405">
        <f>$AD$37*8.64%</f>
        <v>51.84</v>
      </c>
      <c r="AI37" s="405">
        <f t="shared" ref="AI37:AQ37" si="49">$AD$37*8.64%</f>
        <v>51.84</v>
      </c>
      <c r="AJ37" s="405">
        <f t="shared" si="49"/>
        <v>51.84</v>
      </c>
      <c r="AK37" s="405">
        <f t="shared" si="49"/>
        <v>51.84</v>
      </c>
      <c r="AL37" s="405">
        <f t="shared" si="49"/>
        <v>51.84</v>
      </c>
      <c r="AM37" s="405">
        <f t="shared" si="49"/>
        <v>51.84</v>
      </c>
      <c r="AN37" s="405">
        <f t="shared" si="49"/>
        <v>51.84</v>
      </c>
      <c r="AO37" s="273">
        <f t="shared" si="49"/>
        <v>51.84</v>
      </c>
      <c r="AP37" s="273">
        <f t="shared" si="49"/>
        <v>51.84</v>
      </c>
      <c r="AQ37" s="273">
        <f t="shared" si="49"/>
        <v>51.84</v>
      </c>
      <c r="AR37" s="275">
        <f t="shared" si="13"/>
        <v>600.00000000000023</v>
      </c>
      <c r="AS37" s="277"/>
      <c r="AT37" s="347">
        <f t="shared" si="14"/>
        <v>548.1600000000002</v>
      </c>
      <c r="AU37" s="491"/>
      <c r="AV37" s="383">
        <v>45</v>
      </c>
      <c r="AW37" s="384">
        <v>2</v>
      </c>
      <c r="AX37" s="384">
        <v>12</v>
      </c>
      <c r="AY37" s="384">
        <v>40</v>
      </c>
      <c r="AZ37" s="384">
        <v>70</v>
      </c>
      <c r="BA37" s="384">
        <v>78</v>
      </c>
      <c r="BB37" s="384">
        <v>61</v>
      </c>
      <c r="BC37" s="301">
        <v>50</v>
      </c>
      <c r="BD37" s="301">
        <v>63</v>
      </c>
      <c r="BE37" s="301">
        <v>53</v>
      </c>
      <c r="BF37" s="301"/>
      <c r="BG37" s="301"/>
      <c r="BH37" s="302">
        <f t="shared" si="15"/>
        <v>474</v>
      </c>
      <c r="BI37" s="585"/>
      <c r="BJ37" s="280">
        <f t="shared" si="21"/>
        <v>74.160000000000196</v>
      </c>
      <c r="BK37" s="280"/>
      <c r="BL37" s="12"/>
    </row>
    <row r="38" spans="1:66" s="288" customFormat="1" ht="99.95" customHeight="1" x14ac:dyDescent="0.25">
      <c r="A38" s="289">
        <v>32</v>
      </c>
      <c r="B38" s="290" t="s">
        <v>48</v>
      </c>
      <c r="C38" s="291">
        <v>525</v>
      </c>
      <c r="D38" s="292">
        <v>478</v>
      </c>
      <c r="E38" s="293">
        <f t="shared" si="16"/>
        <v>1003</v>
      </c>
      <c r="F38" s="304">
        <v>41</v>
      </c>
      <c r="G38" s="305">
        <v>28</v>
      </c>
      <c r="H38" s="305">
        <v>30</v>
      </c>
      <c r="I38" s="305">
        <v>48</v>
      </c>
      <c r="J38" s="305">
        <v>58</v>
      </c>
      <c r="K38" s="305">
        <v>85</v>
      </c>
      <c r="L38" s="305">
        <v>68</v>
      </c>
      <c r="M38" s="305">
        <v>46</v>
      </c>
      <c r="N38" s="305">
        <v>49</v>
      </c>
      <c r="O38" s="522">
        <v>46</v>
      </c>
      <c r="P38" s="296">
        <f t="shared" si="17"/>
        <v>499</v>
      </c>
      <c r="Q38" s="297">
        <v>6</v>
      </c>
      <c r="R38" s="293">
        <f t="shared" si="9"/>
        <v>498</v>
      </c>
      <c r="S38" s="298">
        <f t="shared" si="0"/>
        <v>6.8333333333333329E-2</v>
      </c>
      <c r="T38" s="299">
        <f t="shared" si="1"/>
        <v>4.6666666666666669E-2</v>
      </c>
      <c r="U38" s="299">
        <f t="shared" si="2"/>
        <v>0.05</v>
      </c>
      <c r="V38" s="299">
        <f t="shared" si="3"/>
        <v>0.08</v>
      </c>
      <c r="W38" s="299">
        <f t="shared" si="4"/>
        <v>9.6666666666666665E-2</v>
      </c>
      <c r="X38" s="299">
        <f t="shared" si="5"/>
        <v>0.14166666666666666</v>
      </c>
      <c r="Y38" s="299">
        <f t="shared" si="6"/>
        <v>0.11333333333333333</v>
      </c>
      <c r="Z38" s="299">
        <f t="shared" si="7"/>
        <v>7.6666666666666661E-2</v>
      </c>
      <c r="AA38" s="334">
        <f t="shared" si="26"/>
        <v>8.1666666666666665E-2</v>
      </c>
      <c r="AB38" s="528">
        <f t="shared" si="18"/>
        <v>7.6666666666666661E-2</v>
      </c>
      <c r="AC38" s="336">
        <f t="shared" si="11"/>
        <v>0.83166666666666667</v>
      </c>
      <c r="AD38" s="480">
        <v>600</v>
      </c>
      <c r="AE38" s="477"/>
      <c r="AF38" s="403">
        <f>$AD$38*9.1%</f>
        <v>54.6</v>
      </c>
      <c r="AG38" s="404">
        <f>$AD$38*4.5%</f>
        <v>27</v>
      </c>
      <c r="AH38" s="405">
        <f>$AD$38*8.64%</f>
        <v>51.84</v>
      </c>
      <c r="AI38" s="405">
        <f t="shared" ref="AI38:AQ38" si="50">$AD$38*8.64%</f>
        <v>51.84</v>
      </c>
      <c r="AJ38" s="405">
        <f t="shared" si="50"/>
        <v>51.84</v>
      </c>
      <c r="AK38" s="405">
        <f t="shared" si="50"/>
        <v>51.84</v>
      </c>
      <c r="AL38" s="405">
        <f t="shared" si="50"/>
        <v>51.84</v>
      </c>
      <c r="AM38" s="405">
        <f t="shared" si="50"/>
        <v>51.84</v>
      </c>
      <c r="AN38" s="405">
        <f t="shared" si="50"/>
        <v>51.84</v>
      </c>
      <c r="AO38" s="273">
        <f t="shared" si="50"/>
        <v>51.84</v>
      </c>
      <c r="AP38" s="273">
        <f t="shared" si="50"/>
        <v>51.84</v>
      </c>
      <c r="AQ38" s="273">
        <f t="shared" si="50"/>
        <v>51.84</v>
      </c>
      <c r="AR38" s="275">
        <f t="shared" si="13"/>
        <v>600.00000000000023</v>
      </c>
      <c r="AS38" s="277"/>
      <c r="AT38" s="347">
        <f t="shared" si="14"/>
        <v>548.1600000000002</v>
      </c>
      <c r="AU38" s="491"/>
      <c r="AV38" s="383">
        <v>41</v>
      </c>
      <c r="AW38" s="384">
        <v>28</v>
      </c>
      <c r="AX38" s="384">
        <v>30</v>
      </c>
      <c r="AY38" s="384">
        <v>48</v>
      </c>
      <c r="AZ38" s="384">
        <v>58</v>
      </c>
      <c r="BA38" s="384">
        <v>85</v>
      </c>
      <c r="BB38" s="384">
        <v>68</v>
      </c>
      <c r="BC38" s="301">
        <v>47</v>
      </c>
      <c r="BD38" s="301">
        <v>49</v>
      </c>
      <c r="BE38" s="301">
        <v>46</v>
      </c>
      <c r="BF38" s="301"/>
      <c r="BG38" s="301"/>
      <c r="BH38" s="302">
        <f>SUM(AV38:BG38)</f>
        <v>500</v>
      </c>
      <c r="BI38" s="585"/>
      <c r="BJ38" s="280">
        <f t="shared" si="21"/>
        <v>48.160000000000196</v>
      </c>
      <c r="BK38" s="280"/>
      <c r="BL38" s="280"/>
      <c r="BM38" s="280"/>
      <c r="BN38" s="280"/>
    </row>
    <row r="39" spans="1:66" s="288" customFormat="1" ht="99.95" customHeight="1" x14ac:dyDescent="0.25">
      <c r="A39" s="289">
        <v>33</v>
      </c>
      <c r="B39" s="290" t="s">
        <v>254</v>
      </c>
      <c r="C39" s="291">
        <v>0</v>
      </c>
      <c r="D39" s="292">
        <v>370</v>
      </c>
      <c r="E39" s="293">
        <f t="shared" si="16"/>
        <v>370</v>
      </c>
      <c r="F39" s="304"/>
      <c r="G39" s="305"/>
      <c r="H39" s="305"/>
      <c r="I39" s="305"/>
      <c r="J39" s="305"/>
      <c r="K39" s="305"/>
      <c r="L39" s="305"/>
      <c r="M39" s="305"/>
      <c r="N39" s="305">
        <v>8</v>
      </c>
      <c r="O39" s="522">
        <v>26</v>
      </c>
      <c r="P39" s="296">
        <f t="shared" si="17"/>
        <v>34</v>
      </c>
      <c r="Q39" s="297">
        <v>4</v>
      </c>
      <c r="R39" s="293">
        <f t="shared" ref="R39:R62" si="51">E39-P39-Q39</f>
        <v>332</v>
      </c>
      <c r="S39" s="298">
        <f t="shared" ref="S39:S62" si="52">F39/AD39</f>
        <v>0</v>
      </c>
      <c r="T39" s="299">
        <f t="shared" ref="T39:T62" si="53">G39/AD39</f>
        <v>0</v>
      </c>
      <c r="U39" s="299">
        <f t="shared" ref="U39:U62" si="54">H39/AD39</f>
        <v>0</v>
      </c>
      <c r="V39" s="299">
        <f t="shared" ref="V39:V62" si="55">I39/AD39</f>
        <v>0</v>
      </c>
      <c r="W39" s="299">
        <f t="shared" ref="W39:W62" si="56">J39/AD39</f>
        <v>0</v>
      </c>
      <c r="X39" s="299">
        <f t="shared" ref="X39:X62" si="57">K39/AD39</f>
        <v>0</v>
      </c>
      <c r="Y39" s="299">
        <f t="shared" ref="Y39:Y62" si="58">L39/AD39</f>
        <v>0</v>
      </c>
      <c r="Z39" s="299">
        <f t="shared" ref="Z39:Z62" si="59">M39/AD39</f>
        <v>0</v>
      </c>
      <c r="AA39" s="334">
        <f t="shared" si="26"/>
        <v>3.8461538461538464E-2</v>
      </c>
      <c r="AB39" s="528">
        <f>O39/AD39</f>
        <v>0.125</v>
      </c>
      <c r="AC39" s="336">
        <f t="shared" si="11"/>
        <v>0.16346153846153846</v>
      </c>
      <c r="AD39" s="480">
        <v>208</v>
      </c>
      <c r="AE39" s="477"/>
      <c r="AF39" s="403">
        <f>$AD$39*9.1%</f>
        <v>18.928000000000001</v>
      </c>
      <c r="AG39" s="404">
        <f>$AD$39*4.5%</f>
        <v>9.36</v>
      </c>
      <c r="AH39" s="405">
        <f>$AD$39*8.64%</f>
        <v>17.9712</v>
      </c>
      <c r="AI39" s="405">
        <f t="shared" ref="AI39:AQ39" si="60">$AD$39*8.64%</f>
        <v>17.9712</v>
      </c>
      <c r="AJ39" s="405">
        <f t="shared" si="60"/>
        <v>17.9712</v>
      </c>
      <c r="AK39" s="405">
        <f t="shared" si="60"/>
        <v>17.9712</v>
      </c>
      <c r="AL39" s="405">
        <f t="shared" si="60"/>
        <v>17.9712</v>
      </c>
      <c r="AM39" s="405">
        <f t="shared" si="60"/>
        <v>17.9712</v>
      </c>
      <c r="AN39" s="405">
        <f t="shared" si="60"/>
        <v>17.9712</v>
      </c>
      <c r="AO39" s="273">
        <f t="shared" si="60"/>
        <v>17.9712</v>
      </c>
      <c r="AP39" s="273">
        <f t="shared" si="60"/>
        <v>17.9712</v>
      </c>
      <c r="AQ39" s="273">
        <f t="shared" si="60"/>
        <v>17.9712</v>
      </c>
      <c r="AR39" s="275">
        <f t="shared" si="13"/>
        <v>208.00000000000003</v>
      </c>
      <c r="AS39" s="277"/>
      <c r="AT39" s="347">
        <f t="shared" si="14"/>
        <v>190.02880000000002</v>
      </c>
      <c r="AU39" s="491"/>
      <c r="AV39" s="383"/>
      <c r="AW39" s="384"/>
      <c r="AX39" s="384"/>
      <c r="AY39" s="384"/>
      <c r="AZ39" s="385"/>
      <c r="BA39" s="384"/>
      <c r="BB39" s="384"/>
      <c r="BC39" s="301"/>
      <c r="BD39" s="301">
        <v>8</v>
      </c>
      <c r="BE39" s="301">
        <v>26</v>
      </c>
      <c r="BF39" s="301"/>
      <c r="BG39" s="301"/>
      <c r="BH39" s="302">
        <f t="shared" si="15"/>
        <v>34</v>
      </c>
      <c r="BI39" s="585"/>
      <c r="BJ39" s="280">
        <f t="shared" si="21"/>
        <v>156.02880000000002</v>
      </c>
      <c r="BK39" s="303"/>
    </row>
    <row r="40" spans="1:66" s="288" customFormat="1" ht="99.95" customHeight="1" x14ac:dyDescent="0.25">
      <c r="A40" s="289">
        <v>34</v>
      </c>
      <c r="B40" s="290" t="s">
        <v>49</v>
      </c>
      <c r="C40" s="291">
        <v>691</v>
      </c>
      <c r="D40" s="292">
        <v>1028</v>
      </c>
      <c r="E40" s="293">
        <f t="shared" si="16"/>
        <v>1719</v>
      </c>
      <c r="F40" s="304">
        <v>97</v>
      </c>
      <c r="G40" s="305">
        <v>37</v>
      </c>
      <c r="H40" s="305">
        <v>114</v>
      </c>
      <c r="I40" s="305">
        <v>107</v>
      </c>
      <c r="J40" s="305">
        <v>115</v>
      </c>
      <c r="K40" s="305">
        <v>113</v>
      </c>
      <c r="L40" s="305">
        <v>99</v>
      </c>
      <c r="M40" s="305">
        <v>104</v>
      </c>
      <c r="N40" s="305">
        <v>104</v>
      </c>
      <c r="O40" s="522">
        <v>87</v>
      </c>
      <c r="P40" s="296">
        <f t="shared" si="17"/>
        <v>977</v>
      </c>
      <c r="Q40" s="297">
        <v>0</v>
      </c>
      <c r="R40" s="293">
        <f t="shared" si="51"/>
        <v>742</v>
      </c>
      <c r="S40" s="298">
        <f t="shared" si="52"/>
        <v>8.8181818181818181E-2</v>
      </c>
      <c r="T40" s="299">
        <f t="shared" si="53"/>
        <v>3.3636363636363638E-2</v>
      </c>
      <c r="U40" s="299">
        <f t="shared" si="54"/>
        <v>0.10363636363636364</v>
      </c>
      <c r="V40" s="299">
        <f t="shared" si="55"/>
        <v>9.7272727272727275E-2</v>
      </c>
      <c r="W40" s="299">
        <f t="shared" si="56"/>
        <v>0.10454545454545454</v>
      </c>
      <c r="X40" s="299">
        <f t="shared" si="57"/>
        <v>0.10272727272727272</v>
      </c>
      <c r="Y40" s="299">
        <f t="shared" si="58"/>
        <v>0.09</v>
      </c>
      <c r="Z40" s="299">
        <f t="shared" si="59"/>
        <v>9.4545454545454544E-2</v>
      </c>
      <c r="AA40" s="334">
        <f t="shared" si="26"/>
        <v>9.4545454545454544E-2</v>
      </c>
      <c r="AB40" s="528">
        <f t="shared" si="18"/>
        <v>7.9090909090909087E-2</v>
      </c>
      <c r="AC40" s="336">
        <f t="shared" si="11"/>
        <v>0.88818181818181818</v>
      </c>
      <c r="AD40" s="480">
        <v>1100</v>
      </c>
      <c r="AE40" s="477"/>
      <c r="AF40" s="403">
        <f>$AD$40*9.1%</f>
        <v>100.1</v>
      </c>
      <c r="AG40" s="404">
        <f>$AD$40*4.5%</f>
        <v>49.5</v>
      </c>
      <c r="AH40" s="405">
        <f>$AD$40*8.64%</f>
        <v>95.04</v>
      </c>
      <c r="AI40" s="405">
        <f t="shared" ref="AI40:AQ40" si="61">$AD$40*8.64%</f>
        <v>95.04</v>
      </c>
      <c r="AJ40" s="405">
        <f t="shared" si="61"/>
        <v>95.04</v>
      </c>
      <c r="AK40" s="405">
        <f t="shared" si="61"/>
        <v>95.04</v>
      </c>
      <c r="AL40" s="405">
        <f t="shared" si="61"/>
        <v>95.04</v>
      </c>
      <c r="AM40" s="405">
        <f t="shared" si="61"/>
        <v>95.04</v>
      </c>
      <c r="AN40" s="405">
        <f t="shared" si="61"/>
        <v>95.04</v>
      </c>
      <c r="AO40" s="273">
        <f t="shared" si="61"/>
        <v>95.04</v>
      </c>
      <c r="AP40" s="273">
        <f t="shared" si="61"/>
        <v>95.04</v>
      </c>
      <c r="AQ40" s="273">
        <f t="shared" si="61"/>
        <v>95.04</v>
      </c>
      <c r="AR40" s="275">
        <f t="shared" si="13"/>
        <v>1099.9999999999998</v>
      </c>
      <c r="AS40" s="277"/>
      <c r="AT40" s="347">
        <f t="shared" si="14"/>
        <v>1004.9599999999998</v>
      </c>
      <c r="AU40" s="491"/>
      <c r="AV40" s="383">
        <v>97</v>
      </c>
      <c r="AW40" s="384">
        <v>37</v>
      </c>
      <c r="AX40" s="384">
        <v>114</v>
      </c>
      <c r="AY40" s="384">
        <v>107</v>
      </c>
      <c r="AZ40" s="385">
        <v>115</v>
      </c>
      <c r="BA40" s="384">
        <v>113</v>
      </c>
      <c r="BB40" s="384">
        <v>99</v>
      </c>
      <c r="BC40" s="301">
        <v>104</v>
      </c>
      <c r="BD40" s="301">
        <v>104</v>
      </c>
      <c r="BE40" s="301">
        <v>87</v>
      </c>
      <c r="BF40" s="301"/>
      <c r="BG40" s="301"/>
      <c r="BH40" s="302">
        <f t="shared" si="15"/>
        <v>977</v>
      </c>
      <c r="BI40" s="585"/>
      <c r="BJ40" s="280">
        <f t="shared" si="21"/>
        <v>27.959999999999809</v>
      </c>
      <c r="BK40" s="280"/>
      <c r="BL40" s="280"/>
    </row>
    <row r="41" spans="1:66" s="288" customFormat="1" ht="99.95" customHeight="1" x14ac:dyDescent="0.25">
      <c r="A41" s="289">
        <v>35</v>
      </c>
      <c r="B41" s="290" t="s">
        <v>146</v>
      </c>
      <c r="C41" s="291">
        <v>222</v>
      </c>
      <c r="D41" s="292">
        <v>750</v>
      </c>
      <c r="E41" s="293">
        <f t="shared" si="16"/>
        <v>972</v>
      </c>
      <c r="F41" s="304">
        <v>71</v>
      </c>
      <c r="G41" s="305">
        <v>32</v>
      </c>
      <c r="H41" s="305">
        <v>66</v>
      </c>
      <c r="I41" s="305">
        <v>61</v>
      </c>
      <c r="J41" s="305">
        <v>62</v>
      </c>
      <c r="K41" s="305">
        <v>69</v>
      </c>
      <c r="L41" s="305">
        <v>76</v>
      </c>
      <c r="M41" s="305">
        <v>83</v>
      </c>
      <c r="N41" s="305">
        <v>82</v>
      </c>
      <c r="O41" s="522">
        <v>81</v>
      </c>
      <c r="P41" s="296">
        <f t="shared" si="17"/>
        <v>683</v>
      </c>
      <c r="Q41" s="297">
        <v>3</v>
      </c>
      <c r="R41" s="293">
        <f t="shared" si="51"/>
        <v>286</v>
      </c>
      <c r="S41" s="298">
        <f t="shared" si="52"/>
        <v>8.352941176470588E-2</v>
      </c>
      <c r="T41" s="299">
        <f t="shared" si="53"/>
        <v>3.7647058823529408E-2</v>
      </c>
      <c r="U41" s="299">
        <f t="shared" si="54"/>
        <v>7.7647058823529416E-2</v>
      </c>
      <c r="V41" s="299">
        <f t="shared" si="55"/>
        <v>7.1764705882352939E-2</v>
      </c>
      <c r="W41" s="299">
        <f t="shared" si="56"/>
        <v>7.2941176470588232E-2</v>
      </c>
      <c r="X41" s="299">
        <f t="shared" si="57"/>
        <v>8.1176470588235294E-2</v>
      </c>
      <c r="Y41" s="299">
        <f t="shared" si="58"/>
        <v>8.9411764705882357E-2</v>
      </c>
      <c r="Z41" s="299">
        <f t="shared" si="59"/>
        <v>9.7647058823529406E-2</v>
      </c>
      <c r="AA41" s="334">
        <f t="shared" si="26"/>
        <v>9.6470588235294114E-2</v>
      </c>
      <c r="AB41" s="528">
        <f t="shared" si="18"/>
        <v>9.5294117647058821E-2</v>
      </c>
      <c r="AC41" s="336">
        <f t="shared" si="11"/>
        <v>0.80352941176470594</v>
      </c>
      <c r="AD41" s="480">
        <v>850</v>
      </c>
      <c r="AE41" s="477"/>
      <c r="AF41" s="403">
        <f>$AD$41*9.1%</f>
        <v>77.349999999999994</v>
      </c>
      <c r="AG41" s="404">
        <f>$AD$41*4.5%</f>
        <v>38.25</v>
      </c>
      <c r="AH41" s="405">
        <f>$AD$41*8.64%</f>
        <v>73.44</v>
      </c>
      <c r="AI41" s="405">
        <f t="shared" ref="AI41:AQ41" si="62">$AD$41*8.64%</f>
        <v>73.44</v>
      </c>
      <c r="AJ41" s="405">
        <f t="shared" si="62"/>
        <v>73.44</v>
      </c>
      <c r="AK41" s="405">
        <f t="shared" si="62"/>
        <v>73.44</v>
      </c>
      <c r="AL41" s="405">
        <f t="shared" si="62"/>
        <v>73.44</v>
      </c>
      <c r="AM41" s="405">
        <f t="shared" si="62"/>
        <v>73.44</v>
      </c>
      <c r="AN41" s="405">
        <f t="shared" si="62"/>
        <v>73.44</v>
      </c>
      <c r="AO41" s="273">
        <f t="shared" si="62"/>
        <v>73.44</v>
      </c>
      <c r="AP41" s="273">
        <f t="shared" si="62"/>
        <v>73.44</v>
      </c>
      <c r="AQ41" s="273">
        <f t="shared" si="62"/>
        <v>73.44</v>
      </c>
      <c r="AR41" s="275">
        <f t="shared" si="13"/>
        <v>850.00000000000023</v>
      </c>
      <c r="AS41" s="277"/>
      <c r="AT41" s="347">
        <f t="shared" si="14"/>
        <v>776.56000000000017</v>
      </c>
      <c r="AU41" s="491"/>
      <c r="AV41" s="383">
        <v>71</v>
      </c>
      <c r="AW41" s="384">
        <v>32</v>
      </c>
      <c r="AX41" s="384">
        <v>66</v>
      </c>
      <c r="AY41" s="384">
        <v>61</v>
      </c>
      <c r="AZ41" s="384">
        <v>62</v>
      </c>
      <c r="BA41" s="384">
        <v>69</v>
      </c>
      <c r="BB41" s="384">
        <v>76</v>
      </c>
      <c r="BC41" s="301">
        <v>85</v>
      </c>
      <c r="BD41" s="301">
        <v>82</v>
      </c>
      <c r="BE41" s="301">
        <v>81</v>
      </c>
      <c r="BF41" s="301"/>
      <c r="BG41" s="301"/>
      <c r="BH41" s="302">
        <f t="shared" si="15"/>
        <v>685</v>
      </c>
      <c r="BI41" s="585"/>
      <c r="BJ41" s="280">
        <f t="shared" si="21"/>
        <v>91.560000000000173</v>
      </c>
      <c r="BK41" s="280"/>
    </row>
    <row r="42" spans="1:66" s="288" customFormat="1" ht="99.95" customHeight="1" x14ac:dyDescent="0.25">
      <c r="A42" s="289">
        <v>36</v>
      </c>
      <c r="B42" s="290" t="s">
        <v>50</v>
      </c>
      <c r="C42" s="291">
        <v>563</v>
      </c>
      <c r="D42" s="292">
        <v>594</v>
      </c>
      <c r="E42" s="293">
        <f t="shared" si="16"/>
        <v>1157</v>
      </c>
      <c r="F42" s="304">
        <v>37</v>
      </c>
      <c r="G42" s="305">
        <v>16</v>
      </c>
      <c r="H42" s="305">
        <v>76</v>
      </c>
      <c r="I42" s="305">
        <v>44</v>
      </c>
      <c r="J42" s="305">
        <v>51</v>
      </c>
      <c r="K42" s="305">
        <v>59</v>
      </c>
      <c r="L42" s="305">
        <v>63</v>
      </c>
      <c r="M42" s="305">
        <v>65</v>
      </c>
      <c r="N42" s="305">
        <v>78</v>
      </c>
      <c r="O42" s="522">
        <v>51</v>
      </c>
      <c r="P42" s="296">
        <f t="shared" si="17"/>
        <v>540</v>
      </c>
      <c r="Q42" s="297">
        <v>2</v>
      </c>
      <c r="R42" s="293">
        <f t="shared" si="51"/>
        <v>615</v>
      </c>
      <c r="S42" s="298">
        <f t="shared" si="52"/>
        <v>6.1666666666666668E-2</v>
      </c>
      <c r="T42" s="299">
        <f t="shared" si="53"/>
        <v>2.6666666666666668E-2</v>
      </c>
      <c r="U42" s="299">
        <f t="shared" si="54"/>
        <v>0.12666666666666668</v>
      </c>
      <c r="V42" s="299">
        <f t="shared" si="55"/>
        <v>7.3333333333333334E-2</v>
      </c>
      <c r="W42" s="299">
        <f t="shared" si="56"/>
        <v>8.5000000000000006E-2</v>
      </c>
      <c r="X42" s="299">
        <f t="shared" si="57"/>
        <v>9.8333333333333328E-2</v>
      </c>
      <c r="Y42" s="299">
        <f t="shared" si="58"/>
        <v>0.105</v>
      </c>
      <c r="Z42" s="299">
        <f t="shared" si="59"/>
        <v>0.10833333333333334</v>
      </c>
      <c r="AA42" s="334">
        <f t="shared" si="26"/>
        <v>0.13</v>
      </c>
      <c r="AB42" s="528">
        <f t="shared" si="18"/>
        <v>8.5000000000000006E-2</v>
      </c>
      <c r="AC42" s="336">
        <f t="shared" si="11"/>
        <v>0.9</v>
      </c>
      <c r="AD42" s="480">
        <v>600</v>
      </c>
      <c r="AE42" s="476"/>
      <c r="AF42" s="403">
        <f>$AD$42*9.1%</f>
        <v>54.6</v>
      </c>
      <c r="AG42" s="404">
        <f>$AD$42*4.5%</f>
        <v>27</v>
      </c>
      <c r="AH42" s="405">
        <f>$AD$42*8.64%</f>
        <v>51.84</v>
      </c>
      <c r="AI42" s="405">
        <f t="shared" ref="AI42:AQ42" si="63">$AD$42*8.64%</f>
        <v>51.84</v>
      </c>
      <c r="AJ42" s="405">
        <f t="shared" si="63"/>
        <v>51.84</v>
      </c>
      <c r="AK42" s="405">
        <f t="shared" si="63"/>
        <v>51.84</v>
      </c>
      <c r="AL42" s="405">
        <f t="shared" si="63"/>
        <v>51.84</v>
      </c>
      <c r="AM42" s="405">
        <f t="shared" si="63"/>
        <v>51.84</v>
      </c>
      <c r="AN42" s="405">
        <f t="shared" si="63"/>
        <v>51.84</v>
      </c>
      <c r="AO42" s="273">
        <f t="shared" si="63"/>
        <v>51.84</v>
      </c>
      <c r="AP42" s="273">
        <f t="shared" si="63"/>
        <v>51.84</v>
      </c>
      <c r="AQ42" s="273">
        <f t="shared" si="63"/>
        <v>51.84</v>
      </c>
      <c r="AR42" s="275">
        <f t="shared" si="13"/>
        <v>600.00000000000023</v>
      </c>
      <c r="AS42" s="277"/>
      <c r="AT42" s="347">
        <f t="shared" si="14"/>
        <v>548.1600000000002</v>
      </c>
      <c r="AU42" s="491"/>
      <c r="AV42" s="383">
        <v>37</v>
      </c>
      <c r="AW42" s="384">
        <v>16</v>
      </c>
      <c r="AX42" s="384">
        <v>76</v>
      </c>
      <c r="AY42" s="384">
        <v>44</v>
      </c>
      <c r="AZ42" s="384">
        <v>51</v>
      </c>
      <c r="BA42" s="384">
        <v>59</v>
      </c>
      <c r="BB42" s="384">
        <v>63</v>
      </c>
      <c r="BC42" s="301">
        <v>65</v>
      </c>
      <c r="BD42" s="301">
        <v>78</v>
      </c>
      <c r="BE42" s="301">
        <v>51</v>
      </c>
      <c r="BF42" s="301"/>
      <c r="BG42" s="301"/>
      <c r="BH42" s="302">
        <f t="shared" si="15"/>
        <v>540</v>
      </c>
      <c r="BI42" s="585"/>
      <c r="BJ42" s="280">
        <f t="shared" si="21"/>
        <v>8.1600000000001955</v>
      </c>
      <c r="BK42" s="281"/>
    </row>
    <row r="43" spans="1:66" s="288" customFormat="1" ht="99.95" customHeight="1" x14ac:dyDescent="0.25">
      <c r="A43" s="289">
        <v>37</v>
      </c>
      <c r="B43" s="290" t="s">
        <v>94</v>
      </c>
      <c r="C43" s="291">
        <v>715</v>
      </c>
      <c r="D43" s="292">
        <v>589</v>
      </c>
      <c r="E43" s="293">
        <f t="shared" si="16"/>
        <v>1304</v>
      </c>
      <c r="F43" s="304">
        <v>41</v>
      </c>
      <c r="G43" s="305">
        <v>26</v>
      </c>
      <c r="H43" s="305">
        <v>78</v>
      </c>
      <c r="I43" s="305">
        <v>111</v>
      </c>
      <c r="J43" s="305">
        <v>76</v>
      </c>
      <c r="K43" s="305">
        <v>53</v>
      </c>
      <c r="L43" s="305">
        <v>81</v>
      </c>
      <c r="M43" s="305">
        <v>65</v>
      </c>
      <c r="N43" s="305">
        <v>72</v>
      </c>
      <c r="O43" s="522">
        <v>52</v>
      </c>
      <c r="P43" s="296">
        <f t="shared" si="17"/>
        <v>655</v>
      </c>
      <c r="Q43" s="297">
        <v>1</v>
      </c>
      <c r="R43" s="293">
        <f t="shared" si="51"/>
        <v>648</v>
      </c>
      <c r="S43" s="298">
        <f t="shared" si="52"/>
        <v>6.8333333333333329E-2</v>
      </c>
      <c r="T43" s="299">
        <f t="shared" si="53"/>
        <v>4.3333333333333335E-2</v>
      </c>
      <c r="U43" s="299">
        <f t="shared" si="54"/>
        <v>0.13</v>
      </c>
      <c r="V43" s="299">
        <f t="shared" si="55"/>
        <v>0.185</v>
      </c>
      <c r="W43" s="299">
        <f t="shared" si="56"/>
        <v>0.12666666666666668</v>
      </c>
      <c r="X43" s="299">
        <f t="shared" si="57"/>
        <v>8.8333333333333333E-2</v>
      </c>
      <c r="Y43" s="299">
        <f t="shared" si="58"/>
        <v>0.13500000000000001</v>
      </c>
      <c r="Z43" s="299">
        <f t="shared" si="59"/>
        <v>0.10833333333333334</v>
      </c>
      <c r="AA43" s="334">
        <f t="shared" si="26"/>
        <v>0.12</v>
      </c>
      <c r="AB43" s="528">
        <f t="shared" si="18"/>
        <v>8.666666666666667E-2</v>
      </c>
      <c r="AC43" s="336">
        <f t="shared" si="11"/>
        <v>1.0916666666666666</v>
      </c>
      <c r="AD43" s="480">
        <v>600</v>
      </c>
      <c r="AE43" s="476"/>
      <c r="AF43" s="403">
        <f>$AD$43*9.1%</f>
        <v>54.6</v>
      </c>
      <c r="AG43" s="404">
        <f>$AD$43*4.5%</f>
        <v>27</v>
      </c>
      <c r="AH43" s="405">
        <f>$AD$43*8.64%</f>
        <v>51.84</v>
      </c>
      <c r="AI43" s="405">
        <f t="shared" ref="AI43:AQ43" si="64">$AD$43*8.64%</f>
        <v>51.84</v>
      </c>
      <c r="AJ43" s="405">
        <f t="shared" si="64"/>
        <v>51.84</v>
      </c>
      <c r="AK43" s="405">
        <f t="shared" si="64"/>
        <v>51.84</v>
      </c>
      <c r="AL43" s="405">
        <f t="shared" si="64"/>
        <v>51.84</v>
      </c>
      <c r="AM43" s="405">
        <f t="shared" si="64"/>
        <v>51.84</v>
      </c>
      <c r="AN43" s="405">
        <f t="shared" si="64"/>
        <v>51.84</v>
      </c>
      <c r="AO43" s="273">
        <f t="shared" si="64"/>
        <v>51.84</v>
      </c>
      <c r="AP43" s="273">
        <f t="shared" si="64"/>
        <v>51.84</v>
      </c>
      <c r="AQ43" s="273">
        <f t="shared" si="64"/>
        <v>51.84</v>
      </c>
      <c r="AR43" s="275">
        <f t="shared" si="13"/>
        <v>600.00000000000023</v>
      </c>
      <c r="AS43" s="277"/>
      <c r="AT43" s="347">
        <f t="shared" si="14"/>
        <v>548.1600000000002</v>
      </c>
      <c r="AU43" s="491"/>
      <c r="AV43" s="383">
        <v>42</v>
      </c>
      <c r="AW43" s="384">
        <v>26</v>
      </c>
      <c r="AX43" s="384">
        <v>78</v>
      </c>
      <c r="AY43" s="384">
        <v>111</v>
      </c>
      <c r="AZ43" s="384">
        <v>76</v>
      </c>
      <c r="BA43" s="384">
        <v>53</v>
      </c>
      <c r="BB43" s="384">
        <v>81</v>
      </c>
      <c r="BC43" s="301">
        <v>65</v>
      </c>
      <c r="BD43" s="301">
        <v>73</v>
      </c>
      <c r="BE43" s="301">
        <v>52</v>
      </c>
      <c r="BF43" s="301"/>
      <c r="BG43" s="301"/>
      <c r="BH43" s="302">
        <f t="shared" si="15"/>
        <v>657</v>
      </c>
      <c r="BI43" s="585"/>
      <c r="BJ43" s="280">
        <f>AR43-BH43</f>
        <v>-56.999999999999773</v>
      </c>
      <c r="BK43" s="280"/>
      <c r="BL43" s="413"/>
    </row>
    <row r="44" spans="1:66" s="288" customFormat="1" ht="99.95" customHeight="1" x14ac:dyDescent="0.25">
      <c r="A44" s="289">
        <v>38</v>
      </c>
      <c r="B44" s="290" t="s">
        <v>51</v>
      </c>
      <c r="C44" s="291">
        <v>547</v>
      </c>
      <c r="D44" s="292">
        <v>591</v>
      </c>
      <c r="E44" s="293">
        <f t="shared" si="16"/>
        <v>1138</v>
      </c>
      <c r="F44" s="304">
        <v>46</v>
      </c>
      <c r="G44" s="305">
        <v>44</v>
      </c>
      <c r="H44" s="305">
        <v>48</v>
      </c>
      <c r="I44" s="305">
        <v>43</v>
      </c>
      <c r="J44" s="305">
        <v>74</v>
      </c>
      <c r="K44" s="305">
        <v>60</v>
      </c>
      <c r="L44" s="305">
        <v>55</v>
      </c>
      <c r="M44" s="305">
        <v>56</v>
      </c>
      <c r="N44" s="305">
        <v>62</v>
      </c>
      <c r="O44" s="522">
        <v>66</v>
      </c>
      <c r="P44" s="296">
        <f t="shared" si="17"/>
        <v>554</v>
      </c>
      <c r="Q44" s="297">
        <v>0</v>
      </c>
      <c r="R44" s="293">
        <f t="shared" si="51"/>
        <v>584</v>
      </c>
      <c r="S44" s="298">
        <f t="shared" si="52"/>
        <v>4.8421052631578948E-2</v>
      </c>
      <c r="T44" s="299">
        <f t="shared" si="53"/>
        <v>4.6315789473684213E-2</v>
      </c>
      <c r="U44" s="299">
        <f t="shared" si="54"/>
        <v>5.0526315789473683E-2</v>
      </c>
      <c r="V44" s="299">
        <f t="shared" si="55"/>
        <v>4.5263157894736845E-2</v>
      </c>
      <c r="W44" s="299">
        <f t="shared" si="56"/>
        <v>7.7894736842105267E-2</v>
      </c>
      <c r="X44" s="299">
        <f t="shared" si="57"/>
        <v>6.3157894736842107E-2</v>
      </c>
      <c r="Y44" s="299">
        <f t="shared" si="58"/>
        <v>5.7894736842105263E-2</v>
      </c>
      <c r="Z44" s="299">
        <f t="shared" si="59"/>
        <v>5.894736842105263E-2</v>
      </c>
      <c r="AA44" s="334">
        <f t="shared" si="26"/>
        <v>6.5263157894736842E-2</v>
      </c>
      <c r="AB44" s="528">
        <f t="shared" si="18"/>
        <v>6.9473684210526312E-2</v>
      </c>
      <c r="AC44" s="336">
        <f t="shared" si="11"/>
        <v>0.5831578947368421</v>
      </c>
      <c r="AD44" s="481">
        <v>950</v>
      </c>
      <c r="AE44" s="476"/>
      <c r="AF44" s="403">
        <f>$AD$44*9.1%</f>
        <v>86.45</v>
      </c>
      <c r="AG44" s="404">
        <f>$AD$44*4.5%</f>
        <v>42.75</v>
      </c>
      <c r="AH44" s="405">
        <f>$AD$44*8.64%</f>
        <v>82.08</v>
      </c>
      <c r="AI44" s="405">
        <f t="shared" ref="AI44:AQ44" si="65">$AD$44*8.64%</f>
        <v>82.08</v>
      </c>
      <c r="AJ44" s="405">
        <f t="shared" si="65"/>
        <v>82.08</v>
      </c>
      <c r="AK44" s="405">
        <f t="shared" si="65"/>
        <v>82.08</v>
      </c>
      <c r="AL44" s="405">
        <f t="shared" si="65"/>
        <v>82.08</v>
      </c>
      <c r="AM44" s="405">
        <f t="shared" si="65"/>
        <v>82.08</v>
      </c>
      <c r="AN44" s="405">
        <f t="shared" si="65"/>
        <v>82.08</v>
      </c>
      <c r="AO44" s="273">
        <f t="shared" si="65"/>
        <v>82.08</v>
      </c>
      <c r="AP44" s="273">
        <f t="shared" si="65"/>
        <v>82.08</v>
      </c>
      <c r="AQ44" s="273">
        <f t="shared" si="65"/>
        <v>82.08</v>
      </c>
      <c r="AR44" s="275">
        <f>SUM(AF44:AQ44)</f>
        <v>950.00000000000011</v>
      </c>
      <c r="AS44" s="277"/>
      <c r="AT44" s="347">
        <f t="shared" si="14"/>
        <v>867.92000000000007</v>
      </c>
      <c r="AU44" s="491"/>
      <c r="AV44" s="383">
        <v>46</v>
      </c>
      <c r="AW44" s="384">
        <v>44</v>
      </c>
      <c r="AX44" s="384">
        <v>48</v>
      </c>
      <c r="AY44" s="384">
        <v>43</v>
      </c>
      <c r="AZ44" s="384">
        <v>74</v>
      </c>
      <c r="BA44" s="384">
        <v>60</v>
      </c>
      <c r="BB44" s="384">
        <v>55</v>
      </c>
      <c r="BC44" s="301">
        <v>56</v>
      </c>
      <c r="BD44" s="301">
        <v>62</v>
      </c>
      <c r="BE44" s="301">
        <v>66</v>
      </c>
      <c r="BF44" s="301"/>
      <c r="BG44" s="301"/>
      <c r="BH44" s="302">
        <f t="shared" si="15"/>
        <v>554</v>
      </c>
      <c r="BI44" s="585"/>
      <c r="BJ44" s="280">
        <f t="shared" si="21"/>
        <v>313.92000000000007</v>
      </c>
      <c r="BK44" s="280"/>
    </row>
    <row r="45" spans="1:66" s="288" customFormat="1" ht="99.95" customHeight="1" x14ac:dyDescent="0.25">
      <c r="A45" s="289">
        <v>39</v>
      </c>
      <c r="B45" s="290" t="s">
        <v>147</v>
      </c>
      <c r="C45" s="291">
        <v>228</v>
      </c>
      <c r="D45" s="292">
        <v>320</v>
      </c>
      <c r="E45" s="293">
        <f t="shared" si="16"/>
        <v>548</v>
      </c>
      <c r="F45" s="304">
        <v>22</v>
      </c>
      <c r="G45" s="305">
        <v>25</v>
      </c>
      <c r="H45" s="305">
        <v>39</v>
      </c>
      <c r="I45" s="305">
        <v>39</v>
      </c>
      <c r="J45" s="305">
        <v>37</v>
      </c>
      <c r="K45" s="305">
        <v>17</v>
      </c>
      <c r="L45" s="305">
        <v>31</v>
      </c>
      <c r="M45" s="305">
        <v>23</v>
      </c>
      <c r="N45" s="305">
        <v>34</v>
      </c>
      <c r="O45" s="522">
        <v>23</v>
      </c>
      <c r="P45" s="296">
        <f t="shared" si="17"/>
        <v>290</v>
      </c>
      <c r="Q45" s="297">
        <v>32</v>
      </c>
      <c r="R45" s="293">
        <f t="shared" si="51"/>
        <v>226</v>
      </c>
      <c r="S45" s="298">
        <f t="shared" si="52"/>
        <v>4.856512141280353E-2</v>
      </c>
      <c r="T45" s="299">
        <f t="shared" si="53"/>
        <v>5.518763796909492E-2</v>
      </c>
      <c r="U45" s="299">
        <f t="shared" si="54"/>
        <v>8.6092715231788075E-2</v>
      </c>
      <c r="V45" s="299">
        <f t="shared" si="55"/>
        <v>8.6092715231788075E-2</v>
      </c>
      <c r="W45" s="299">
        <f t="shared" si="56"/>
        <v>8.1677704194260486E-2</v>
      </c>
      <c r="X45" s="299">
        <f t="shared" si="57"/>
        <v>3.7527593818984545E-2</v>
      </c>
      <c r="Y45" s="299">
        <f t="shared" si="58"/>
        <v>6.8432671081677707E-2</v>
      </c>
      <c r="Z45" s="299">
        <f t="shared" si="59"/>
        <v>5.0772626931567331E-2</v>
      </c>
      <c r="AA45" s="334">
        <f t="shared" si="26"/>
        <v>7.505518763796909E-2</v>
      </c>
      <c r="AB45" s="528">
        <f t="shared" si="18"/>
        <v>5.0772626931567331E-2</v>
      </c>
      <c r="AC45" s="336">
        <f t="shared" si="11"/>
        <v>0.64017660044150115</v>
      </c>
      <c r="AD45" s="481">
        <v>453</v>
      </c>
      <c r="AE45" s="476"/>
      <c r="AF45" s="403">
        <f>$AD$45*9.1%</f>
        <v>41.222999999999999</v>
      </c>
      <c r="AG45" s="404">
        <f>$AD$45*4.5%</f>
        <v>20.384999999999998</v>
      </c>
      <c r="AH45" s="405">
        <f>$AD$45*8.64%</f>
        <v>39.139200000000002</v>
      </c>
      <c r="AI45" s="405">
        <f t="shared" ref="AI45:AQ45" si="66">$AD$45*8.64%</f>
        <v>39.139200000000002</v>
      </c>
      <c r="AJ45" s="405">
        <f t="shared" si="66"/>
        <v>39.139200000000002</v>
      </c>
      <c r="AK45" s="405">
        <f t="shared" si="66"/>
        <v>39.139200000000002</v>
      </c>
      <c r="AL45" s="405">
        <f t="shared" si="66"/>
        <v>39.139200000000002</v>
      </c>
      <c r="AM45" s="405">
        <f t="shared" si="66"/>
        <v>39.139200000000002</v>
      </c>
      <c r="AN45" s="405">
        <f t="shared" si="66"/>
        <v>39.139200000000002</v>
      </c>
      <c r="AO45" s="273">
        <f t="shared" si="66"/>
        <v>39.139200000000002</v>
      </c>
      <c r="AP45" s="273">
        <f t="shared" si="66"/>
        <v>39.139200000000002</v>
      </c>
      <c r="AQ45" s="273">
        <f t="shared" si="66"/>
        <v>39.139200000000002</v>
      </c>
      <c r="AR45" s="275">
        <f t="shared" si="13"/>
        <v>453.00000000000011</v>
      </c>
      <c r="AS45" s="277"/>
      <c r="AT45" s="347">
        <f t="shared" si="14"/>
        <v>413.8608000000001</v>
      </c>
      <c r="AU45" s="491"/>
      <c r="AV45" s="383">
        <v>22</v>
      </c>
      <c r="AW45" s="384">
        <v>25</v>
      </c>
      <c r="AX45" s="384">
        <v>39</v>
      </c>
      <c r="AY45" s="384">
        <v>39</v>
      </c>
      <c r="AZ45" s="384">
        <v>37</v>
      </c>
      <c r="BA45" s="384">
        <v>17</v>
      </c>
      <c r="BB45" s="384">
        <v>31</v>
      </c>
      <c r="BC45" s="301">
        <v>23</v>
      </c>
      <c r="BD45" s="301">
        <v>34</v>
      </c>
      <c r="BE45" s="301">
        <v>23</v>
      </c>
      <c r="BF45" s="301"/>
      <c r="BG45" s="301"/>
      <c r="BH45" s="302">
        <f t="shared" si="15"/>
        <v>290</v>
      </c>
      <c r="BI45" s="585"/>
      <c r="BJ45" s="280">
        <f t="shared" si="21"/>
        <v>123.8608000000001</v>
      </c>
      <c r="BK45" s="303"/>
    </row>
    <row r="46" spans="1:66" s="288" customFormat="1" ht="99.95" customHeight="1" x14ac:dyDescent="0.25">
      <c r="A46" s="289">
        <v>40</v>
      </c>
      <c r="B46" s="290" t="s">
        <v>52</v>
      </c>
      <c r="C46" s="291">
        <v>293</v>
      </c>
      <c r="D46" s="292">
        <v>977</v>
      </c>
      <c r="E46" s="293">
        <f t="shared" si="16"/>
        <v>1270</v>
      </c>
      <c r="F46" s="304">
        <v>97</v>
      </c>
      <c r="G46" s="305">
        <v>69</v>
      </c>
      <c r="H46" s="305">
        <v>86</v>
      </c>
      <c r="I46" s="305">
        <v>83</v>
      </c>
      <c r="J46" s="305">
        <v>83</v>
      </c>
      <c r="K46" s="305">
        <v>80</v>
      </c>
      <c r="L46" s="305">
        <v>91</v>
      </c>
      <c r="M46" s="305">
        <v>91</v>
      </c>
      <c r="N46" s="305">
        <v>93</v>
      </c>
      <c r="O46" s="522">
        <v>82</v>
      </c>
      <c r="P46" s="296">
        <f t="shared" si="17"/>
        <v>855</v>
      </c>
      <c r="Q46" s="297">
        <v>4</v>
      </c>
      <c r="R46" s="293">
        <f t="shared" si="51"/>
        <v>411</v>
      </c>
      <c r="S46" s="298">
        <f t="shared" si="52"/>
        <v>9.7000000000000003E-2</v>
      </c>
      <c r="T46" s="299">
        <f t="shared" si="53"/>
        <v>6.9000000000000006E-2</v>
      </c>
      <c r="U46" s="299">
        <f t="shared" si="54"/>
        <v>8.5999999999999993E-2</v>
      </c>
      <c r="V46" s="299">
        <f t="shared" si="55"/>
        <v>8.3000000000000004E-2</v>
      </c>
      <c r="W46" s="299">
        <f t="shared" si="56"/>
        <v>8.3000000000000004E-2</v>
      </c>
      <c r="X46" s="299">
        <f t="shared" si="57"/>
        <v>0.08</v>
      </c>
      <c r="Y46" s="299">
        <f t="shared" si="58"/>
        <v>9.0999999999999998E-2</v>
      </c>
      <c r="Z46" s="299">
        <f t="shared" si="59"/>
        <v>9.0999999999999998E-2</v>
      </c>
      <c r="AA46" s="334">
        <f t="shared" si="26"/>
        <v>9.2999999999999999E-2</v>
      </c>
      <c r="AB46" s="528">
        <f t="shared" si="18"/>
        <v>8.2000000000000003E-2</v>
      </c>
      <c r="AC46" s="336">
        <f t="shared" si="11"/>
        <v>0.85499999999999998</v>
      </c>
      <c r="AD46" s="481">
        <v>1000</v>
      </c>
      <c r="AE46" s="476"/>
      <c r="AF46" s="403">
        <f>$AD$46*9.1%</f>
        <v>91</v>
      </c>
      <c r="AG46" s="404">
        <f>$AD$46*4.5%</f>
        <v>45</v>
      </c>
      <c r="AH46" s="405">
        <f>$AD$46*8.64%</f>
        <v>86.4</v>
      </c>
      <c r="AI46" s="405">
        <f t="shared" ref="AI46:AQ46" si="67">$AD$46*8.64%</f>
        <v>86.4</v>
      </c>
      <c r="AJ46" s="405">
        <f t="shared" si="67"/>
        <v>86.4</v>
      </c>
      <c r="AK46" s="405">
        <f t="shared" si="67"/>
        <v>86.4</v>
      </c>
      <c r="AL46" s="405">
        <f t="shared" si="67"/>
        <v>86.4</v>
      </c>
      <c r="AM46" s="405">
        <f t="shared" si="67"/>
        <v>86.4</v>
      </c>
      <c r="AN46" s="405">
        <f t="shared" si="67"/>
        <v>86.4</v>
      </c>
      <c r="AO46" s="273">
        <f t="shared" si="67"/>
        <v>86.4</v>
      </c>
      <c r="AP46" s="273">
        <f t="shared" si="67"/>
        <v>86.4</v>
      </c>
      <c r="AQ46" s="273">
        <f t="shared" si="67"/>
        <v>86.4</v>
      </c>
      <c r="AR46" s="275">
        <f t="shared" si="13"/>
        <v>999.99999999999989</v>
      </c>
      <c r="AS46" s="277"/>
      <c r="AT46" s="347">
        <f t="shared" si="14"/>
        <v>913.59999999999991</v>
      </c>
      <c r="AU46" s="491"/>
      <c r="AV46" s="383">
        <v>97</v>
      </c>
      <c r="AW46" s="384">
        <v>69</v>
      </c>
      <c r="AX46" s="384">
        <v>86</v>
      </c>
      <c r="AY46" s="384">
        <v>83</v>
      </c>
      <c r="AZ46" s="384">
        <v>83</v>
      </c>
      <c r="BA46" s="384">
        <v>80</v>
      </c>
      <c r="BB46" s="384">
        <v>91</v>
      </c>
      <c r="BC46" s="301">
        <v>91</v>
      </c>
      <c r="BD46" s="301">
        <v>93</v>
      </c>
      <c r="BE46" s="301">
        <v>82</v>
      </c>
      <c r="BF46" s="301"/>
      <c r="BG46" s="301"/>
      <c r="BH46" s="302">
        <f t="shared" si="15"/>
        <v>855</v>
      </c>
      <c r="BI46" s="585"/>
      <c r="BJ46" s="280">
        <f t="shared" si="21"/>
        <v>58.599999999999909</v>
      </c>
      <c r="BK46" s="280"/>
    </row>
    <row r="47" spans="1:66" s="288" customFormat="1" ht="99.95" customHeight="1" x14ac:dyDescent="0.25">
      <c r="A47" s="289">
        <v>41</v>
      </c>
      <c r="B47" s="290" t="s">
        <v>63</v>
      </c>
      <c r="C47" s="291">
        <v>369</v>
      </c>
      <c r="D47" s="292">
        <v>1059</v>
      </c>
      <c r="E47" s="293">
        <f t="shared" si="16"/>
        <v>1428</v>
      </c>
      <c r="F47" s="304">
        <v>80</v>
      </c>
      <c r="G47" s="305">
        <v>43</v>
      </c>
      <c r="H47" s="305">
        <v>93</v>
      </c>
      <c r="I47" s="305">
        <v>67</v>
      </c>
      <c r="J47" s="305">
        <v>102</v>
      </c>
      <c r="K47" s="305">
        <v>125</v>
      </c>
      <c r="L47" s="305">
        <v>120</v>
      </c>
      <c r="M47" s="305">
        <v>130</v>
      </c>
      <c r="N47" s="305">
        <v>119</v>
      </c>
      <c r="O47" s="522">
        <v>111</v>
      </c>
      <c r="P47" s="296">
        <f>SUM(F47:O47)</f>
        <v>990</v>
      </c>
      <c r="Q47" s="297">
        <v>25</v>
      </c>
      <c r="R47" s="293">
        <f>E47-P47-Q47</f>
        <v>413</v>
      </c>
      <c r="S47" s="298">
        <f t="shared" si="52"/>
        <v>0.08</v>
      </c>
      <c r="T47" s="299">
        <f t="shared" si="53"/>
        <v>4.2999999999999997E-2</v>
      </c>
      <c r="U47" s="299">
        <f t="shared" si="54"/>
        <v>9.2999999999999999E-2</v>
      </c>
      <c r="V47" s="299">
        <f t="shared" si="55"/>
        <v>6.7000000000000004E-2</v>
      </c>
      <c r="W47" s="299">
        <f t="shared" si="56"/>
        <v>0.10199999999999999</v>
      </c>
      <c r="X47" s="299">
        <f t="shared" si="57"/>
        <v>0.125</v>
      </c>
      <c r="Y47" s="299">
        <f t="shared" si="58"/>
        <v>0.12</v>
      </c>
      <c r="Z47" s="299">
        <f t="shared" si="59"/>
        <v>0.13</v>
      </c>
      <c r="AA47" s="334">
        <f t="shared" si="26"/>
        <v>0.11899999999999999</v>
      </c>
      <c r="AB47" s="528">
        <f t="shared" si="18"/>
        <v>0.111</v>
      </c>
      <c r="AC47" s="336">
        <f t="shared" si="11"/>
        <v>0.99</v>
      </c>
      <c r="AD47" s="480">
        <v>1000</v>
      </c>
      <c r="AE47" s="476"/>
      <c r="AF47" s="403">
        <f>$AD$47*9.1%</f>
        <v>91</v>
      </c>
      <c r="AG47" s="404">
        <f>$AD$47*4.5%</f>
        <v>45</v>
      </c>
      <c r="AH47" s="405">
        <f>$AD$47*8.64%</f>
        <v>86.4</v>
      </c>
      <c r="AI47" s="405">
        <f t="shared" ref="AI47:AQ47" si="68">$AD$47*8.64%</f>
        <v>86.4</v>
      </c>
      <c r="AJ47" s="405">
        <f t="shared" si="68"/>
        <v>86.4</v>
      </c>
      <c r="AK47" s="405">
        <f t="shared" si="68"/>
        <v>86.4</v>
      </c>
      <c r="AL47" s="405">
        <f t="shared" si="68"/>
        <v>86.4</v>
      </c>
      <c r="AM47" s="405">
        <f t="shared" si="68"/>
        <v>86.4</v>
      </c>
      <c r="AN47" s="405">
        <f t="shared" si="68"/>
        <v>86.4</v>
      </c>
      <c r="AO47" s="273">
        <f t="shared" si="68"/>
        <v>86.4</v>
      </c>
      <c r="AP47" s="273">
        <f t="shared" si="68"/>
        <v>86.4</v>
      </c>
      <c r="AQ47" s="273">
        <f t="shared" si="68"/>
        <v>86.4</v>
      </c>
      <c r="AR47" s="275">
        <f t="shared" si="13"/>
        <v>999.99999999999989</v>
      </c>
      <c r="AS47" s="277"/>
      <c r="AT47" s="347">
        <f t="shared" si="14"/>
        <v>913.59999999999991</v>
      </c>
      <c r="AU47" s="491"/>
      <c r="AV47" s="383">
        <v>80</v>
      </c>
      <c r="AW47" s="384">
        <v>43</v>
      </c>
      <c r="AX47" s="384">
        <v>93</v>
      </c>
      <c r="AY47" s="384">
        <v>67</v>
      </c>
      <c r="AZ47" s="385">
        <v>102</v>
      </c>
      <c r="BA47" s="384">
        <v>125</v>
      </c>
      <c r="BB47" s="384">
        <v>120</v>
      </c>
      <c r="BC47" s="301">
        <v>130</v>
      </c>
      <c r="BD47" s="301">
        <v>120</v>
      </c>
      <c r="BE47" s="301">
        <v>111</v>
      </c>
      <c r="BF47" s="301"/>
      <c r="BG47" s="301"/>
      <c r="BH47" s="302">
        <f t="shared" si="15"/>
        <v>991</v>
      </c>
      <c r="BI47" s="585"/>
      <c r="BJ47" s="280">
        <f t="shared" si="21"/>
        <v>-77.400000000000091</v>
      </c>
      <c r="BK47" s="280"/>
    </row>
    <row r="48" spans="1:66" s="288" customFormat="1" ht="99.95" customHeight="1" x14ac:dyDescent="0.25">
      <c r="A48" s="289">
        <v>42</v>
      </c>
      <c r="B48" s="290" t="s">
        <v>74</v>
      </c>
      <c r="C48" s="291">
        <v>159</v>
      </c>
      <c r="D48" s="292">
        <v>578</v>
      </c>
      <c r="E48" s="293">
        <f t="shared" si="16"/>
        <v>737</v>
      </c>
      <c r="F48" s="304">
        <v>49</v>
      </c>
      <c r="G48" s="305">
        <v>30</v>
      </c>
      <c r="H48" s="305">
        <v>67</v>
      </c>
      <c r="I48" s="305">
        <v>64</v>
      </c>
      <c r="J48" s="305">
        <v>64</v>
      </c>
      <c r="K48" s="305">
        <v>53</v>
      </c>
      <c r="L48" s="305">
        <v>42</v>
      </c>
      <c r="M48" s="305">
        <v>59</v>
      </c>
      <c r="N48" s="305">
        <v>54</v>
      </c>
      <c r="O48" s="522">
        <v>58</v>
      </c>
      <c r="P48" s="296">
        <f t="shared" si="17"/>
        <v>540</v>
      </c>
      <c r="Q48" s="297">
        <v>1</v>
      </c>
      <c r="R48" s="293">
        <f t="shared" si="51"/>
        <v>196</v>
      </c>
      <c r="S48" s="298">
        <f t="shared" si="52"/>
        <v>8.9090909090909096E-2</v>
      </c>
      <c r="T48" s="299">
        <f t="shared" si="53"/>
        <v>5.4545454545454543E-2</v>
      </c>
      <c r="U48" s="299">
        <f t="shared" si="54"/>
        <v>0.12181818181818181</v>
      </c>
      <c r="V48" s="299">
        <f t="shared" si="55"/>
        <v>0.11636363636363636</v>
      </c>
      <c r="W48" s="299">
        <f t="shared" si="56"/>
        <v>0.11636363636363636</v>
      </c>
      <c r="X48" s="299">
        <f t="shared" si="57"/>
        <v>9.636363636363636E-2</v>
      </c>
      <c r="Y48" s="299">
        <f t="shared" si="58"/>
        <v>7.636363636363637E-2</v>
      </c>
      <c r="Z48" s="299">
        <f t="shared" si="59"/>
        <v>0.10727272727272727</v>
      </c>
      <c r="AA48" s="334">
        <f t="shared" si="26"/>
        <v>9.8181818181818176E-2</v>
      </c>
      <c r="AB48" s="528">
        <f t="shared" si="18"/>
        <v>0.10545454545454545</v>
      </c>
      <c r="AC48" s="336">
        <f t="shared" si="11"/>
        <v>0.98181818181818181</v>
      </c>
      <c r="AD48" s="480">
        <v>550</v>
      </c>
      <c r="AE48" s="476"/>
      <c r="AF48" s="403">
        <f>$AD$48*9.1%</f>
        <v>50.05</v>
      </c>
      <c r="AG48" s="404">
        <f>$AD$48*4.5%</f>
        <v>24.75</v>
      </c>
      <c r="AH48" s="405">
        <f>$AD$48*8.64%</f>
        <v>47.52</v>
      </c>
      <c r="AI48" s="405">
        <f t="shared" ref="AI48:AQ48" si="69">$AD$48*8.64%</f>
        <v>47.52</v>
      </c>
      <c r="AJ48" s="405">
        <f t="shared" si="69"/>
        <v>47.52</v>
      </c>
      <c r="AK48" s="405">
        <f t="shared" si="69"/>
        <v>47.52</v>
      </c>
      <c r="AL48" s="405">
        <f t="shared" si="69"/>
        <v>47.52</v>
      </c>
      <c r="AM48" s="405">
        <f t="shared" si="69"/>
        <v>47.52</v>
      </c>
      <c r="AN48" s="405">
        <f t="shared" si="69"/>
        <v>47.52</v>
      </c>
      <c r="AO48" s="273">
        <f t="shared" si="69"/>
        <v>47.52</v>
      </c>
      <c r="AP48" s="273">
        <f t="shared" si="69"/>
        <v>47.52</v>
      </c>
      <c r="AQ48" s="273">
        <f t="shared" si="69"/>
        <v>47.52</v>
      </c>
      <c r="AR48" s="275">
        <f t="shared" si="13"/>
        <v>549.99999999999989</v>
      </c>
      <c r="AS48" s="277"/>
      <c r="AT48" s="347">
        <f t="shared" si="14"/>
        <v>502.4799999999999</v>
      </c>
      <c r="AU48" s="491"/>
      <c r="AV48" s="383">
        <v>49</v>
      </c>
      <c r="AW48" s="384">
        <v>30</v>
      </c>
      <c r="AX48" s="384">
        <v>67</v>
      </c>
      <c r="AY48" s="384">
        <v>64</v>
      </c>
      <c r="AZ48" s="385">
        <v>64</v>
      </c>
      <c r="BA48" s="384">
        <v>53</v>
      </c>
      <c r="BB48" s="384">
        <v>42</v>
      </c>
      <c r="BC48" s="301">
        <v>59</v>
      </c>
      <c r="BD48" s="301">
        <v>54</v>
      </c>
      <c r="BE48" s="301">
        <v>58</v>
      </c>
      <c r="BF48" s="301"/>
      <c r="BG48" s="301"/>
      <c r="BH48" s="302">
        <f t="shared" si="15"/>
        <v>540</v>
      </c>
      <c r="BI48" s="585"/>
      <c r="BJ48" s="280">
        <f t="shared" si="21"/>
        <v>-37.520000000000095</v>
      </c>
      <c r="BK48" s="281"/>
    </row>
    <row r="49" spans="1:78" s="288" customFormat="1" ht="99.95" customHeight="1" x14ac:dyDescent="0.25">
      <c r="A49" s="289">
        <v>43</v>
      </c>
      <c r="B49" s="290" t="s">
        <v>75</v>
      </c>
      <c r="C49" s="291">
        <v>191</v>
      </c>
      <c r="D49" s="292">
        <v>576</v>
      </c>
      <c r="E49" s="293">
        <f t="shared" si="16"/>
        <v>767</v>
      </c>
      <c r="F49" s="304">
        <v>44</v>
      </c>
      <c r="G49" s="305">
        <v>40</v>
      </c>
      <c r="H49" s="305">
        <v>47</v>
      </c>
      <c r="I49" s="305">
        <v>57</v>
      </c>
      <c r="J49" s="305">
        <v>59</v>
      </c>
      <c r="K49" s="305">
        <v>59</v>
      </c>
      <c r="L49" s="305">
        <v>52</v>
      </c>
      <c r="M49" s="305">
        <v>55</v>
      </c>
      <c r="N49" s="305">
        <v>51</v>
      </c>
      <c r="O49" s="522">
        <v>48</v>
      </c>
      <c r="P49" s="296">
        <f t="shared" si="17"/>
        <v>512</v>
      </c>
      <c r="Q49" s="297">
        <v>2</v>
      </c>
      <c r="R49" s="293">
        <f t="shared" si="51"/>
        <v>253</v>
      </c>
      <c r="S49" s="298">
        <f t="shared" si="52"/>
        <v>0.08</v>
      </c>
      <c r="T49" s="299">
        <f t="shared" si="53"/>
        <v>7.2727272727272724E-2</v>
      </c>
      <c r="U49" s="299">
        <f t="shared" si="54"/>
        <v>8.545454545454545E-2</v>
      </c>
      <c r="V49" s="299">
        <f t="shared" si="55"/>
        <v>0.10363636363636364</v>
      </c>
      <c r="W49" s="299">
        <f t="shared" si="56"/>
        <v>0.10727272727272727</v>
      </c>
      <c r="X49" s="299">
        <f t="shared" si="57"/>
        <v>0.10727272727272727</v>
      </c>
      <c r="Y49" s="299">
        <f t="shared" si="58"/>
        <v>9.4545454545454544E-2</v>
      </c>
      <c r="Z49" s="299">
        <f t="shared" si="59"/>
        <v>0.1</v>
      </c>
      <c r="AA49" s="334">
        <f t="shared" si="26"/>
        <v>9.2727272727272728E-2</v>
      </c>
      <c r="AB49" s="528">
        <f t="shared" si="18"/>
        <v>8.727272727272728E-2</v>
      </c>
      <c r="AC49" s="336">
        <f t="shared" si="11"/>
        <v>0.93090909090909091</v>
      </c>
      <c r="AD49" s="480">
        <v>550</v>
      </c>
      <c r="AE49" s="476"/>
      <c r="AF49" s="403">
        <f>$AD$49*9.1%</f>
        <v>50.05</v>
      </c>
      <c r="AG49" s="404">
        <f>$AD$49*4.5%</f>
        <v>24.75</v>
      </c>
      <c r="AH49" s="405">
        <f>$AD$49*8.64%</f>
        <v>47.52</v>
      </c>
      <c r="AI49" s="405">
        <f t="shared" ref="AI49:AQ49" si="70">$AD$49*8.64%</f>
        <v>47.52</v>
      </c>
      <c r="AJ49" s="405">
        <f t="shared" si="70"/>
        <v>47.52</v>
      </c>
      <c r="AK49" s="405">
        <f t="shared" si="70"/>
        <v>47.52</v>
      </c>
      <c r="AL49" s="405">
        <f t="shared" si="70"/>
        <v>47.52</v>
      </c>
      <c r="AM49" s="405">
        <f t="shared" si="70"/>
        <v>47.52</v>
      </c>
      <c r="AN49" s="405">
        <f t="shared" si="70"/>
        <v>47.52</v>
      </c>
      <c r="AO49" s="273">
        <f t="shared" si="70"/>
        <v>47.52</v>
      </c>
      <c r="AP49" s="273">
        <f t="shared" si="70"/>
        <v>47.52</v>
      </c>
      <c r="AQ49" s="273">
        <f t="shared" si="70"/>
        <v>47.52</v>
      </c>
      <c r="AR49" s="275">
        <f t="shared" si="13"/>
        <v>549.99999999999989</v>
      </c>
      <c r="AS49" s="277"/>
      <c r="AT49" s="347">
        <f t="shared" si="14"/>
        <v>502.4799999999999</v>
      </c>
      <c r="AU49" s="491"/>
      <c r="AV49" s="383">
        <v>44</v>
      </c>
      <c r="AW49" s="384">
        <v>40</v>
      </c>
      <c r="AX49" s="384">
        <v>47</v>
      </c>
      <c r="AY49" s="384">
        <v>57</v>
      </c>
      <c r="AZ49" s="385">
        <v>59</v>
      </c>
      <c r="BA49" s="384">
        <v>59</v>
      </c>
      <c r="BB49" s="384">
        <v>52</v>
      </c>
      <c r="BC49" s="301">
        <v>55</v>
      </c>
      <c r="BD49" s="301">
        <v>51</v>
      </c>
      <c r="BE49" s="301">
        <v>48</v>
      </c>
      <c r="BF49" s="301"/>
      <c r="BG49" s="301"/>
      <c r="BH49" s="302">
        <f t="shared" si="15"/>
        <v>512</v>
      </c>
      <c r="BI49" s="585"/>
      <c r="BJ49" s="280">
        <f t="shared" si="21"/>
        <v>-9.5200000000000955</v>
      </c>
      <c r="BK49" s="281"/>
    </row>
    <row r="50" spans="1:78" s="288" customFormat="1" ht="99.95" customHeight="1" x14ac:dyDescent="0.25">
      <c r="A50" s="289">
        <v>44</v>
      </c>
      <c r="B50" s="290" t="s">
        <v>167</v>
      </c>
      <c r="C50" s="291">
        <v>539</v>
      </c>
      <c r="D50" s="292">
        <v>1334</v>
      </c>
      <c r="E50" s="293">
        <f t="shared" si="16"/>
        <v>1873</v>
      </c>
      <c r="F50" s="304">
        <v>67</v>
      </c>
      <c r="G50" s="305">
        <v>73</v>
      </c>
      <c r="H50" s="305">
        <v>95</v>
      </c>
      <c r="I50" s="305">
        <v>84</v>
      </c>
      <c r="J50" s="305">
        <v>97</v>
      </c>
      <c r="K50" s="305">
        <v>98</v>
      </c>
      <c r="L50" s="305">
        <v>115</v>
      </c>
      <c r="M50" s="305">
        <v>107</v>
      </c>
      <c r="N50" s="305">
        <v>65</v>
      </c>
      <c r="O50" s="522">
        <v>69</v>
      </c>
      <c r="P50" s="296">
        <f t="shared" si="17"/>
        <v>870</v>
      </c>
      <c r="Q50" s="297">
        <v>604</v>
      </c>
      <c r="R50" s="293">
        <f t="shared" si="51"/>
        <v>399</v>
      </c>
      <c r="S50" s="298">
        <f t="shared" si="52"/>
        <v>6.7000000000000004E-2</v>
      </c>
      <c r="T50" s="299">
        <f t="shared" si="53"/>
        <v>7.2999999999999995E-2</v>
      </c>
      <c r="U50" s="299">
        <f t="shared" si="54"/>
        <v>9.5000000000000001E-2</v>
      </c>
      <c r="V50" s="299">
        <f t="shared" si="55"/>
        <v>8.4000000000000005E-2</v>
      </c>
      <c r="W50" s="299">
        <f t="shared" si="56"/>
        <v>9.7000000000000003E-2</v>
      </c>
      <c r="X50" s="299">
        <f t="shared" si="57"/>
        <v>9.8000000000000004E-2</v>
      </c>
      <c r="Y50" s="299">
        <f t="shared" si="58"/>
        <v>0.115</v>
      </c>
      <c r="Z50" s="299">
        <f t="shared" si="59"/>
        <v>0.107</v>
      </c>
      <c r="AA50" s="334">
        <f t="shared" si="26"/>
        <v>6.5000000000000002E-2</v>
      </c>
      <c r="AB50" s="528">
        <f t="shared" si="18"/>
        <v>6.9000000000000006E-2</v>
      </c>
      <c r="AC50" s="336">
        <f t="shared" si="11"/>
        <v>0.87</v>
      </c>
      <c r="AD50" s="480">
        <v>1000</v>
      </c>
      <c r="AE50" s="476"/>
      <c r="AF50" s="403">
        <f>$AD$50*9.1%</f>
        <v>91</v>
      </c>
      <c r="AG50" s="404">
        <f>$AD$50*4.5%</f>
        <v>45</v>
      </c>
      <c r="AH50" s="405">
        <f>$AD$50*8.64%</f>
        <v>86.4</v>
      </c>
      <c r="AI50" s="405">
        <f t="shared" ref="AI50:AQ50" si="71">$AD$50*8.64%</f>
        <v>86.4</v>
      </c>
      <c r="AJ50" s="405">
        <f t="shared" si="71"/>
        <v>86.4</v>
      </c>
      <c r="AK50" s="405">
        <f t="shared" si="71"/>
        <v>86.4</v>
      </c>
      <c r="AL50" s="405">
        <f t="shared" si="71"/>
        <v>86.4</v>
      </c>
      <c r="AM50" s="405">
        <f t="shared" si="71"/>
        <v>86.4</v>
      </c>
      <c r="AN50" s="405">
        <f t="shared" si="71"/>
        <v>86.4</v>
      </c>
      <c r="AO50" s="273">
        <f t="shared" si="71"/>
        <v>86.4</v>
      </c>
      <c r="AP50" s="273">
        <f t="shared" si="71"/>
        <v>86.4</v>
      </c>
      <c r="AQ50" s="273">
        <f t="shared" si="71"/>
        <v>86.4</v>
      </c>
      <c r="AR50" s="275">
        <f t="shared" si="13"/>
        <v>999.99999999999989</v>
      </c>
      <c r="AS50" s="277"/>
      <c r="AT50" s="347">
        <f t="shared" si="14"/>
        <v>913.59999999999991</v>
      </c>
      <c r="AU50" s="491"/>
      <c r="AV50" s="383">
        <v>67</v>
      </c>
      <c r="AW50" s="384">
        <v>73</v>
      </c>
      <c r="AX50" s="384">
        <v>95</v>
      </c>
      <c r="AY50" s="384">
        <v>84</v>
      </c>
      <c r="AZ50" s="384">
        <v>97</v>
      </c>
      <c r="BA50" s="384">
        <v>98</v>
      </c>
      <c r="BB50" s="384">
        <v>115</v>
      </c>
      <c r="BC50" s="301">
        <v>107</v>
      </c>
      <c r="BD50" s="301">
        <v>65</v>
      </c>
      <c r="BE50" s="301">
        <v>69</v>
      </c>
      <c r="BF50" s="301"/>
      <c r="BG50" s="301"/>
      <c r="BH50" s="302">
        <f t="shared" si="15"/>
        <v>870</v>
      </c>
      <c r="BI50" s="585"/>
      <c r="BJ50" s="280">
        <f t="shared" si="21"/>
        <v>43.599999999999909</v>
      </c>
      <c r="BK50" s="280"/>
      <c r="BL50" s="9"/>
    </row>
    <row r="51" spans="1:78" s="288" customFormat="1" ht="99.95" customHeight="1" thickBot="1" x14ac:dyDescent="0.3">
      <c r="A51" s="289">
        <v>45</v>
      </c>
      <c r="B51" s="474" t="s">
        <v>211</v>
      </c>
      <c r="C51" s="291">
        <v>525</v>
      </c>
      <c r="D51" s="292">
        <v>277</v>
      </c>
      <c r="E51" s="293">
        <f t="shared" si="16"/>
        <v>802</v>
      </c>
      <c r="F51" s="304">
        <v>84</v>
      </c>
      <c r="G51" s="305">
        <v>45</v>
      </c>
      <c r="H51" s="305">
        <v>91</v>
      </c>
      <c r="I51" s="305">
        <v>91</v>
      </c>
      <c r="J51" s="305">
        <v>79</v>
      </c>
      <c r="K51" s="305">
        <v>42</v>
      </c>
      <c r="L51" s="305">
        <v>111</v>
      </c>
      <c r="M51" s="305">
        <v>111</v>
      </c>
      <c r="N51" s="305">
        <v>51</v>
      </c>
      <c r="O51" s="522">
        <v>26</v>
      </c>
      <c r="P51" s="296">
        <f t="shared" si="17"/>
        <v>731</v>
      </c>
      <c r="Q51" s="297">
        <v>40</v>
      </c>
      <c r="R51" s="293">
        <f t="shared" si="51"/>
        <v>31</v>
      </c>
      <c r="S51" s="298">
        <f t="shared" si="52"/>
        <v>8.4000000000000005E-2</v>
      </c>
      <c r="T51" s="299">
        <f t="shared" si="53"/>
        <v>4.4999999999999998E-2</v>
      </c>
      <c r="U51" s="299">
        <f t="shared" si="54"/>
        <v>9.0999999999999998E-2</v>
      </c>
      <c r="V51" s="299">
        <f t="shared" si="55"/>
        <v>9.0999999999999998E-2</v>
      </c>
      <c r="W51" s="299">
        <f t="shared" si="56"/>
        <v>7.9000000000000001E-2</v>
      </c>
      <c r="X51" s="299">
        <f t="shared" si="57"/>
        <v>4.2000000000000003E-2</v>
      </c>
      <c r="Y51" s="299">
        <f t="shared" si="58"/>
        <v>0.111</v>
      </c>
      <c r="Z51" s="299">
        <f t="shared" si="59"/>
        <v>0.111</v>
      </c>
      <c r="AA51" s="334">
        <f t="shared" si="26"/>
        <v>5.0999999999999997E-2</v>
      </c>
      <c r="AB51" s="528">
        <f t="shared" si="18"/>
        <v>2.5999999999999999E-2</v>
      </c>
      <c r="AC51" s="336">
        <f t="shared" si="11"/>
        <v>0.73099999999999998</v>
      </c>
      <c r="AD51" s="480">
        <v>1000</v>
      </c>
      <c r="AE51" s="476"/>
      <c r="AF51" s="403">
        <f>$AD$51*9.1%</f>
        <v>91</v>
      </c>
      <c r="AG51" s="404">
        <f>$AD$51*4.5%</f>
        <v>45</v>
      </c>
      <c r="AH51" s="405">
        <f>$AD$51*8.64%</f>
        <v>86.4</v>
      </c>
      <c r="AI51" s="405">
        <f t="shared" ref="AI51:AQ51" si="72">$AD$51*8.64%</f>
        <v>86.4</v>
      </c>
      <c r="AJ51" s="405">
        <f t="shared" si="72"/>
        <v>86.4</v>
      </c>
      <c r="AK51" s="405">
        <f t="shared" si="72"/>
        <v>86.4</v>
      </c>
      <c r="AL51" s="405">
        <f t="shared" si="72"/>
        <v>86.4</v>
      </c>
      <c r="AM51" s="405">
        <f t="shared" si="72"/>
        <v>86.4</v>
      </c>
      <c r="AN51" s="405">
        <f t="shared" si="72"/>
        <v>86.4</v>
      </c>
      <c r="AO51" s="273">
        <f t="shared" si="72"/>
        <v>86.4</v>
      </c>
      <c r="AP51" s="273">
        <f t="shared" si="72"/>
        <v>86.4</v>
      </c>
      <c r="AQ51" s="273">
        <f t="shared" si="72"/>
        <v>86.4</v>
      </c>
      <c r="AR51" s="275">
        <f t="shared" si="13"/>
        <v>999.99999999999989</v>
      </c>
      <c r="AS51" s="277"/>
      <c r="AT51" s="347">
        <f t="shared" si="14"/>
        <v>913.59999999999991</v>
      </c>
      <c r="AU51" s="491"/>
      <c r="AV51" s="383">
        <v>84</v>
      </c>
      <c r="AW51" s="384">
        <v>45</v>
      </c>
      <c r="AX51" s="384">
        <v>91</v>
      </c>
      <c r="AY51" s="384">
        <v>91</v>
      </c>
      <c r="AZ51" s="384">
        <v>79</v>
      </c>
      <c r="BA51" s="384">
        <v>42</v>
      </c>
      <c r="BB51" s="384">
        <v>111</v>
      </c>
      <c r="BC51" s="301">
        <v>111</v>
      </c>
      <c r="BD51" s="301">
        <v>51</v>
      </c>
      <c r="BE51" s="301">
        <v>26</v>
      </c>
      <c r="BF51" s="301"/>
      <c r="BG51" s="301"/>
      <c r="BH51" s="302">
        <f t="shared" si="15"/>
        <v>731</v>
      </c>
      <c r="BI51" s="585"/>
      <c r="BJ51" s="280">
        <f t="shared" si="21"/>
        <v>182.59999999999991</v>
      </c>
      <c r="BK51" s="280"/>
    </row>
    <row r="52" spans="1:78" s="315" customFormat="1" ht="99.95" customHeight="1" thickTop="1" x14ac:dyDescent="0.25">
      <c r="A52" s="289">
        <v>46</v>
      </c>
      <c r="B52" s="290" t="s">
        <v>64</v>
      </c>
      <c r="C52" s="291">
        <v>561</v>
      </c>
      <c r="D52" s="309">
        <v>503</v>
      </c>
      <c r="E52" s="540">
        <f t="shared" si="16"/>
        <v>1064</v>
      </c>
      <c r="F52" s="311">
        <v>57</v>
      </c>
      <c r="G52" s="312">
        <v>25</v>
      </c>
      <c r="H52" s="312">
        <v>44</v>
      </c>
      <c r="I52" s="312">
        <v>76</v>
      </c>
      <c r="J52" s="312">
        <v>70</v>
      </c>
      <c r="K52" s="312">
        <v>41</v>
      </c>
      <c r="L52" s="312">
        <v>43</v>
      </c>
      <c r="M52" s="312">
        <v>34</v>
      </c>
      <c r="N52" s="312">
        <v>48</v>
      </c>
      <c r="O52" s="523">
        <v>40</v>
      </c>
      <c r="P52" s="296">
        <f t="shared" si="17"/>
        <v>478</v>
      </c>
      <c r="Q52" s="313">
        <v>1</v>
      </c>
      <c r="R52" s="310">
        <f t="shared" si="51"/>
        <v>585</v>
      </c>
      <c r="S52" s="298">
        <f t="shared" si="52"/>
        <v>0.114</v>
      </c>
      <c r="T52" s="299">
        <f t="shared" si="53"/>
        <v>0.05</v>
      </c>
      <c r="U52" s="299">
        <f t="shared" si="54"/>
        <v>8.7999999999999995E-2</v>
      </c>
      <c r="V52" s="299">
        <f t="shared" si="55"/>
        <v>0.152</v>
      </c>
      <c r="W52" s="299">
        <f t="shared" si="56"/>
        <v>0.14000000000000001</v>
      </c>
      <c r="X52" s="299">
        <f t="shared" si="57"/>
        <v>8.2000000000000003E-2</v>
      </c>
      <c r="Y52" s="299">
        <f t="shared" si="58"/>
        <v>8.5999999999999993E-2</v>
      </c>
      <c r="Z52" s="299">
        <f t="shared" si="59"/>
        <v>6.8000000000000005E-2</v>
      </c>
      <c r="AA52" s="334">
        <f t="shared" si="26"/>
        <v>9.6000000000000002E-2</v>
      </c>
      <c r="AB52" s="528">
        <f t="shared" si="18"/>
        <v>0.08</v>
      </c>
      <c r="AC52" s="336">
        <f t="shared" si="11"/>
        <v>0.95599999999999996</v>
      </c>
      <c r="AD52" s="480">
        <v>500</v>
      </c>
      <c r="AE52" s="478"/>
      <c r="AF52" s="403">
        <f>$AD$52*9.1%</f>
        <v>45.5</v>
      </c>
      <c r="AG52" s="404">
        <f>$AD$52*4.5%</f>
        <v>22.5</v>
      </c>
      <c r="AH52" s="405">
        <f>$AD$52*8.64%</f>
        <v>43.2</v>
      </c>
      <c r="AI52" s="405">
        <f t="shared" ref="AI52:AQ52" si="73">$AD$52*8.64%</f>
        <v>43.2</v>
      </c>
      <c r="AJ52" s="405">
        <f t="shared" si="73"/>
        <v>43.2</v>
      </c>
      <c r="AK52" s="405">
        <f t="shared" si="73"/>
        <v>43.2</v>
      </c>
      <c r="AL52" s="405">
        <f t="shared" si="73"/>
        <v>43.2</v>
      </c>
      <c r="AM52" s="405">
        <f t="shared" si="73"/>
        <v>43.2</v>
      </c>
      <c r="AN52" s="405">
        <f t="shared" si="73"/>
        <v>43.2</v>
      </c>
      <c r="AO52" s="273">
        <f t="shared" si="73"/>
        <v>43.2</v>
      </c>
      <c r="AP52" s="273">
        <f t="shared" si="73"/>
        <v>43.2</v>
      </c>
      <c r="AQ52" s="273">
        <f t="shared" si="73"/>
        <v>43.2</v>
      </c>
      <c r="AR52" s="314">
        <f t="shared" si="13"/>
        <v>499.99999999999994</v>
      </c>
      <c r="AS52" s="490"/>
      <c r="AT52" s="347">
        <f t="shared" si="14"/>
        <v>456.79999999999995</v>
      </c>
      <c r="AU52" s="491"/>
      <c r="AV52" s="383">
        <v>57</v>
      </c>
      <c r="AW52" s="384">
        <v>25</v>
      </c>
      <c r="AX52" s="384">
        <v>44</v>
      </c>
      <c r="AY52" s="384">
        <v>76</v>
      </c>
      <c r="AZ52" s="384">
        <v>70</v>
      </c>
      <c r="BA52" s="384">
        <v>41</v>
      </c>
      <c r="BB52" s="384">
        <v>43</v>
      </c>
      <c r="BC52" s="301">
        <v>34</v>
      </c>
      <c r="BD52" s="301">
        <v>49</v>
      </c>
      <c r="BE52" s="301">
        <v>40</v>
      </c>
      <c r="BF52" s="301"/>
      <c r="BG52" s="301"/>
      <c r="BH52" s="302">
        <f t="shared" si="15"/>
        <v>479</v>
      </c>
      <c r="BI52" s="585"/>
      <c r="BJ52" s="280">
        <f t="shared" si="21"/>
        <v>-22.200000000000045</v>
      </c>
      <c r="BK52" s="280"/>
      <c r="BN52" s="631" t="s">
        <v>240</v>
      </c>
      <c r="BO52" s="632"/>
      <c r="BP52" s="632"/>
      <c r="BQ52" s="632"/>
      <c r="BR52" s="632"/>
      <c r="BS52" s="632"/>
      <c r="BT52" s="632"/>
      <c r="BU52" s="632"/>
      <c r="BV52" s="632"/>
      <c r="BW52" s="632"/>
      <c r="BX52" s="632"/>
      <c r="BY52" s="632"/>
      <c r="BZ52" s="633"/>
    </row>
    <row r="53" spans="1:78" s="288" customFormat="1" ht="99.95" customHeight="1" thickBot="1" x14ac:dyDescent="0.3">
      <c r="A53" s="289">
        <v>47</v>
      </c>
      <c r="B53" s="290" t="s">
        <v>65</v>
      </c>
      <c r="C53" s="291">
        <v>458</v>
      </c>
      <c r="D53" s="292">
        <v>474</v>
      </c>
      <c r="E53" s="293">
        <f t="shared" si="16"/>
        <v>932</v>
      </c>
      <c r="F53" s="304">
        <v>45</v>
      </c>
      <c r="G53" s="305">
        <v>33</v>
      </c>
      <c r="H53" s="305">
        <v>43</v>
      </c>
      <c r="I53" s="305">
        <v>41</v>
      </c>
      <c r="J53" s="305">
        <v>40</v>
      </c>
      <c r="K53" s="305">
        <v>38</v>
      </c>
      <c r="L53" s="305">
        <v>40</v>
      </c>
      <c r="M53" s="305">
        <v>48</v>
      </c>
      <c r="N53" s="305">
        <v>43</v>
      </c>
      <c r="O53" s="522">
        <v>44</v>
      </c>
      <c r="P53" s="296">
        <f t="shared" si="17"/>
        <v>415</v>
      </c>
      <c r="Q53" s="297">
        <v>5</v>
      </c>
      <c r="R53" s="293">
        <f t="shared" si="51"/>
        <v>512</v>
      </c>
      <c r="S53" s="298">
        <f t="shared" si="52"/>
        <v>0.09</v>
      </c>
      <c r="T53" s="299">
        <f t="shared" si="53"/>
        <v>6.6000000000000003E-2</v>
      </c>
      <c r="U53" s="299">
        <f t="shared" si="54"/>
        <v>8.5999999999999993E-2</v>
      </c>
      <c r="V53" s="299">
        <f t="shared" si="55"/>
        <v>8.2000000000000003E-2</v>
      </c>
      <c r="W53" s="299">
        <f t="shared" si="56"/>
        <v>0.08</v>
      </c>
      <c r="X53" s="299">
        <f t="shared" si="57"/>
        <v>7.5999999999999998E-2</v>
      </c>
      <c r="Y53" s="299">
        <f t="shared" si="58"/>
        <v>0.08</v>
      </c>
      <c r="Z53" s="299">
        <f t="shared" si="59"/>
        <v>9.6000000000000002E-2</v>
      </c>
      <c r="AA53" s="334">
        <f t="shared" si="26"/>
        <v>8.5999999999999993E-2</v>
      </c>
      <c r="AB53" s="528">
        <f t="shared" si="18"/>
        <v>8.7999999999999995E-2</v>
      </c>
      <c r="AC53" s="336">
        <f t="shared" si="11"/>
        <v>0.83</v>
      </c>
      <c r="AD53" s="480">
        <v>500</v>
      </c>
      <c r="AE53" s="476"/>
      <c r="AF53" s="403">
        <f>$AD$53*9.1%</f>
        <v>45.5</v>
      </c>
      <c r="AG53" s="404">
        <f>$AD$53*4.5%</f>
        <v>22.5</v>
      </c>
      <c r="AH53" s="405">
        <f>$AD$53*8.64%</f>
        <v>43.2</v>
      </c>
      <c r="AI53" s="405">
        <f t="shared" ref="AI53:AQ53" si="74">$AD$53*8.64%</f>
        <v>43.2</v>
      </c>
      <c r="AJ53" s="405">
        <f t="shared" si="74"/>
        <v>43.2</v>
      </c>
      <c r="AK53" s="405">
        <f t="shared" si="74"/>
        <v>43.2</v>
      </c>
      <c r="AL53" s="405">
        <f t="shared" si="74"/>
        <v>43.2</v>
      </c>
      <c r="AM53" s="405">
        <f t="shared" si="74"/>
        <v>43.2</v>
      </c>
      <c r="AN53" s="405">
        <f t="shared" si="74"/>
        <v>43.2</v>
      </c>
      <c r="AO53" s="273">
        <f t="shared" si="74"/>
        <v>43.2</v>
      </c>
      <c r="AP53" s="273">
        <f t="shared" si="74"/>
        <v>43.2</v>
      </c>
      <c r="AQ53" s="273">
        <f t="shared" si="74"/>
        <v>43.2</v>
      </c>
      <c r="AR53" s="275">
        <f t="shared" si="13"/>
        <v>499.99999999999994</v>
      </c>
      <c r="AS53" s="277"/>
      <c r="AT53" s="347">
        <f t="shared" si="14"/>
        <v>456.79999999999995</v>
      </c>
      <c r="AU53" s="491"/>
      <c r="AV53" s="383">
        <v>45</v>
      </c>
      <c r="AW53" s="384">
        <v>33</v>
      </c>
      <c r="AX53" s="384">
        <v>43</v>
      </c>
      <c r="AY53" s="384">
        <v>41</v>
      </c>
      <c r="AZ53" s="384">
        <v>40</v>
      </c>
      <c r="BA53" s="384">
        <v>38</v>
      </c>
      <c r="BB53" s="384">
        <v>41</v>
      </c>
      <c r="BC53" s="301">
        <v>50</v>
      </c>
      <c r="BD53" s="301">
        <v>43</v>
      </c>
      <c r="BE53" s="301">
        <v>44</v>
      </c>
      <c r="BF53" s="301"/>
      <c r="BG53" s="301"/>
      <c r="BH53" s="302">
        <f t="shared" si="15"/>
        <v>418</v>
      </c>
      <c r="BI53" s="585"/>
      <c r="BJ53" s="280">
        <f t="shared" si="21"/>
        <v>38.799999999999955</v>
      </c>
      <c r="BK53" s="281"/>
      <c r="BN53" s="634" t="s">
        <v>238</v>
      </c>
      <c r="BO53" s="635"/>
      <c r="BP53" s="635"/>
      <c r="BQ53" s="635"/>
      <c r="BR53" s="635"/>
      <c r="BS53" s="635"/>
      <c r="BT53" s="635"/>
      <c r="BU53" s="635"/>
      <c r="BV53" s="635"/>
      <c r="BW53" s="635"/>
      <c r="BX53" s="635"/>
      <c r="BY53" s="635"/>
      <c r="BZ53" s="636"/>
    </row>
    <row r="54" spans="1:78" s="288" customFormat="1" ht="99.95" customHeight="1" thickTop="1" x14ac:dyDescent="0.25">
      <c r="A54" s="289">
        <v>48</v>
      </c>
      <c r="B54" s="290" t="s">
        <v>66</v>
      </c>
      <c r="C54" s="291">
        <v>464</v>
      </c>
      <c r="D54" s="292">
        <v>460</v>
      </c>
      <c r="E54" s="293">
        <f t="shared" si="16"/>
        <v>924</v>
      </c>
      <c r="F54" s="304">
        <v>43</v>
      </c>
      <c r="G54" s="305">
        <v>21</v>
      </c>
      <c r="H54" s="305">
        <v>35</v>
      </c>
      <c r="I54" s="305">
        <v>53</v>
      </c>
      <c r="J54" s="305">
        <v>37</v>
      </c>
      <c r="K54" s="305">
        <v>56</v>
      </c>
      <c r="L54" s="305">
        <v>37</v>
      </c>
      <c r="M54" s="305">
        <v>46</v>
      </c>
      <c r="N54" s="305">
        <v>49</v>
      </c>
      <c r="O54" s="522">
        <v>34</v>
      </c>
      <c r="P54" s="296">
        <f t="shared" si="17"/>
        <v>411</v>
      </c>
      <c r="Q54" s="297">
        <v>2</v>
      </c>
      <c r="R54" s="293">
        <f t="shared" si="51"/>
        <v>511</v>
      </c>
      <c r="S54" s="298">
        <f t="shared" si="52"/>
        <v>8.5999999999999993E-2</v>
      </c>
      <c r="T54" s="299">
        <f t="shared" si="53"/>
        <v>4.2000000000000003E-2</v>
      </c>
      <c r="U54" s="299">
        <f t="shared" si="54"/>
        <v>7.0000000000000007E-2</v>
      </c>
      <c r="V54" s="299">
        <f t="shared" si="55"/>
        <v>0.106</v>
      </c>
      <c r="W54" s="299">
        <f t="shared" si="56"/>
        <v>7.3999999999999996E-2</v>
      </c>
      <c r="X54" s="299">
        <f t="shared" si="57"/>
        <v>0.112</v>
      </c>
      <c r="Y54" s="299">
        <f t="shared" si="58"/>
        <v>7.3999999999999996E-2</v>
      </c>
      <c r="Z54" s="299">
        <f t="shared" si="59"/>
        <v>9.1999999999999998E-2</v>
      </c>
      <c r="AA54" s="334">
        <f t="shared" si="26"/>
        <v>9.8000000000000004E-2</v>
      </c>
      <c r="AB54" s="528">
        <f t="shared" si="18"/>
        <v>6.8000000000000005E-2</v>
      </c>
      <c r="AC54" s="336">
        <f t="shared" si="11"/>
        <v>0.82199999999999995</v>
      </c>
      <c r="AD54" s="480">
        <v>500</v>
      </c>
      <c r="AE54" s="476"/>
      <c r="AF54" s="403">
        <f>$AD$54*9.1%</f>
        <v>45.5</v>
      </c>
      <c r="AG54" s="404">
        <f>$AD$54*4.5%</f>
        <v>22.5</v>
      </c>
      <c r="AH54" s="405">
        <f>$AD$54*8.64%</f>
        <v>43.2</v>
      </c>
      <c r="AI54" s="405">
        <f t="shared" ref="AI54:AQ54" si="75">$AD$54*8.64%</f>
        <v>43.2</v>
      </c>
      <c r="AJ54" s="405">
        <f t="shared" si="75"/>
        <v>43.2</v>
      </c>
      <c r="AK54" s="405">
        <f t="shared" si="75"/>
        <v>43.2</v>
      </c>
      <c r="AL54" s="405">
        <f t="shared" si="75"/>
        <v>43.2</v>
      </c>
      <c r="AM54" s="405">
        <f t="shared" si="75"/>
        <v>43.2</v>
      </c>
      <c r="AN54" s="405">
        <f t="shared" si="75"/>
        <v>43.2</v>
      </c>
      <c r="AO54" s="273">
        <f t="shared" si="75"/>
        <v>43.2</v>
      </c>
      <c r="AP54" s="273">
        <f t="shared" si="75"/>
        <v>43.2</v>
      </c>
      <c r="AQ54" s="273">
        <f t="shared" si="75"/>
        <v>43.2</v>
      </c>
      <c r="AR54" s="275">
        <f t="shared" si="13"/>
        <v>499.99999999999994</v>
      </c>
      <c r="AS54" s="277"/>
      <c r="AT54" s="347">
        <f t="shared" si="14"/>
        <v>456.79999999999995</v>
      </c>
      <c r="AU54" s="491"/>
      <c r="AV54" s="383">
        <v>43</v>
      </c>
      <c r="AW54" s="384">
        <v>21</v>
      </c>
      <c r="AX54" s="384">
        <v>35</v>
      </c>
      <c r="AY54" s="384">
        <v>53</v>
      </c>
      <c r="AZ54" s="384">
        <v>37</v>
      </c>
      <c r="BA54" s="384">
        <v>56</v>
      </c>
      <c r="BB54" s="384">
        <v>37</v>
      </c>
      <c r="BC54" s="301">
        <v>46</v>
      </c>
      <c r="BD54" s="301">
        <v>49</v>
      </c>
      <c r="BE54" s="301">
        <v>34</v>
      </c>
      <c r="BF54" s="301"/>
      <c r="BG54" s="301"/>
      <c r="BH54" s="302">
        <f t="shared" si="15"/>
        <v>411</v>
      </c>
      <c r="BI54" s="585"/>
      <c r="BJ54" s="280">
        <f t="shared" si="21"/>
        <v>45.799999999999955</v>
      </c>
      <c r="BK54" s="280"/>
      <c r="BN54" s="316" t="s">
        <v>5</v>
      </c>
      <c r="BO54" s="317" t="s">
        <v>6</v>
      </c>
      <c r="BP54" s="317" t="s">
        <v>7</v>
      </c>
      <c r="BQ54" s="317" t="s">
        <v>8</v>
      </c>
      <c r="BR54" s="317" t="s">
        <v>7</v>
      </c>
      <c r="BS54" s="317" t="s">
        <v>9</v>
      </c>
      <c r="BT54" s="317" t="s">
        <v>9</v>
      </c>
      <c r="BU54" s="317" t="s">
        <v>8</v>
      </c>
      <c r="BV54" s="317" t="s">
        <v>10</v>
      </c>
      <c r="BW54" s="318" t="s">
        <v>11</v>
      </c>
      <c r="BX54" s="318" t="s">
        <v>12</v>
      </c>
      <c r="BY54" s="318" t="s">
        <v>13</v>
      </c>
      <c r="BZ54" s="319" t="s">
        <v>14</v>
      </c>
    </row>
    <row r="55" spans="1:78" s="288" customFormat="1" ht="99.95" customHeight="1" thickBot="1" x14ac:dyDescent="0.3">
      <c r="A55" s="289">
        <v>49</v>
      </c>
      <c r="B55" s="290" t="s">
        <v>67</v>
      </c>
      <c r="C55" s="291">
        <v>364</v>
      </c>
      <c r="D55" s="292">
        <v>448</v>
      </c>
      <c r="E55" s="293">
        <f t="shared" si="16"/>
        <v>812</v>
      </c>
      <c r="F55" s="304">
        <v>38</v>
      </c>
      <c r="G55" s="305">
        <v>23</v>
      </c>
      <c r="H55" s="305">
        <v>36</v>
      </c>
      <c r="I55" s="305">
        <v>42</v>
      </c>
      <c r="J55" s="305">
        <v>41</v>
      </c>
      <c r="K55" s="305">
        <v>46</v>
      </c>
      <c r="L55" s="305">
        <v>62</v>
      </c>
      <c r="M55" s="305">
        <v>50</v>
      </c>
      <c r="N55" s="305">
        <v>51</v>
      </c>
      <c r="O55" s="522">
        <v>42</v>
      </c>
      <c r="P55" s="296">
        <f t="shared" si="17"/>
        <v>431</v>
      </c>
      <c r="Q55" s="297">
        <v>3</v>
      </c>
      <c r="R55" s="293">
        <f t="shared" si="51"/>
        <v>378</v>
      </c>
      <c r="S55" s="298">
        <f t="shared" si="52"/>
        <v>7.5999999999999998E-2</v>
      </c>
      <c r="T55" s="299">
        <f t="shared" si="53"/>
        <v>4.5999999999999999E-2</v>
      </c>
      <c r="U55" s="299">
        <f t="shared" si="54"/>
        <v>7.1999999999999995E-2</v>
      </c>
      <c r="V55" s="299">
        <f t="shared" si="55"/>
        <v>8.4000000000000005E-2</v>
      </c>
      <c r="W55" s="299">
        <f t="shared" si="56"/>
        <v>8.2000000000000003E-2</v>
      </c>
      <c r="X55" s="299">
        <f t="shared" si="57"/>
        <v>9.1999999999999998E-2</v>
      </c>
      <c r="Y55" s="299">
        <f t="shared" si="58"/>
        <v>0.124</v>
      </c>
      <c r="Z55" s="299">
        <f t="shared" si="59"/>
        <v>0.1</v>
      </c>
      <c r="AA55" s="334">
        <f t="shared" si="26"/>
        <v>0.10199999999999999</v>
      </c>
      <c r="AB55" s="528">
        <f t="shared" si="18"/>
        <v>8.4000000000000005E-2</v>
      </c>
      <c r="AC55" s="336">
        <f t="shared" si="11"/>
        <v>0.86199999999999999</v>
      </c>
      <c r="AD55" s="480">
        <v>500</v>
      </c>
      <c r="AE55" s="476"/>
      <c r="AF55" s="406">
        <f>$AD$55*9.1%</f>
        <v>45.5</v>
      </c>
      <c r="AG55" s="404">
        <f>$AD$55*4.5%</f>
        <v>22.5</v>
      </c>
      <c r="AH55" s="405">
        <f>$AD$55*8.64%</f>
        <v>43.2</v>
      </c>
      <c r="AI55" s="405">
        <f t="shared" ref="AI55:AQ55" si="76">$AD$55*8.64%</f>
        <v>43.2</v>
      </c>
      <c r="AJ55" s="405">
        <f t="shared" si="76"/>
        <v>43.2</v>
      </c>
      <c r="AK55" s="405">
        <f t="shared" si="76"/>
        <v>43.2</v>
      </c>
      <c r="AL55" s="405">
        <f t="shared" si="76"/>
        <v>43.2</v>
      </c>
      <c r="AM55" s="405">
        <f t="shared" si="76"/>
        <v>43.2</v>
      </c>
      <c r="AN55" s="405">
        <f t="shared" si="76"/>
        <v>43.2</v>
      </c>
      <c r="AO55" s="273">
        <f t="shared" si="76"/>
        <v>43.2</v>
      </c>
      <c r="AP55" s="273">
        <f t="shared" si="76"/>
        <v>43.2</v>
      </c>
      <c r="AQ55" s="273">
        <f t="shared" si="76"/>
        <v>43.2</v>
      </c>
      <c r="AR55" s="275">
        <f t="shared" si="13"/>
        <v>499.99999999999994</v>
      </c>
      <c r="AS55" s="277"/>
      <c r="AT55" s="347">
        <f t="shared" si="14"/>
        <v>456.79999999999995</v>
      </c>
      <c r="AU55" s="491"/>
      <c r="AV55" s="383">
        <v>38</v>
      </c>
      <c r="AW55" s="384">
        <v>23</v>
      </c>
      <c r="AX55" s="384">
        <v>36</v>
      </c>
      <c r="AY55" s="384">
        <v>42</v>
      </c>
      <c r="AZ55" s="384">
        <v>41</v>
      </c>
      <c r="BA55" s="384">
        <v>46</v>
      </c>
      <c r="BB55" s="384">
        <v>62</v>
      </c>
      <c r="BC55" s="301">
        <v>50</v>
      </c>
      <c r="BD55" s="301">
        <v>51</v>
      </c>
      <c r="BE55" s="301">
        <v>42</v>
      </c>
      <c r="BF55" s="301"/>
      <c r="BG55" s="301"/>
      <c r="BH55" s="302">
        <f t="shared" si="15"/>
        <v>431</v>
      </c>
      <c r="BI55" s="585"/>
      <c r="BJ55" s="280">
        <f t="shared" si="21"/>
        <v>25.799999999999955</v>
      </c>
      <c r="BK55" s="280"/>
      <c r="BN55" s="320">
        <v>84</v>
      </c>
      <c r="BO55" s="321">
        <v>45</v>
      </c>
      <c r="BP55" s="321">
        <v>91</v>
      </c>
      <c r="BQ55" s="322">
        <v>98</v>
      </c>
      <c r="BR55" s="323">
        <v>85.25</v>
      </c>
      <c r="BS55" s="323">
        <v>85.25</v>
      </c>
      <c r="BT55" s="323">
        <v>85.25</v>
      </c>
      <c r="BU55" s="323">
        <v>85.25</v>
      </c>
      <c r="BV55" s="323">
        <v>85.25</v>
      </c>
      <c r="BW55" s="323">
        <v>85.25</v>
      </c>
      <c r="BX55" s="323">
        <v>85.25</v>
      </c>
      <c r="BY55" s="323">
        <v>85.25</v>
      </c>
      <c r="BZ55" s="324">
        <f>SUM(BN55:BY55)</f>
        <v>1000</v>
      </c>
    </row>
    <row r="56" spans="1:78" s="288" customFormat="1" ht="99.95" customHeight="1" thickTop="1" x14ac:dyDescent="0.25">
      <c r="A56" s="289">
        <v>50</v>
      </c>
      <c r="B56" s="290" t="s">
        <v>68</v>
      </c>
      <c r="C56" s="291">
        <v>0</v>
      </c>
      <c r="D56" s="292">
        <v>854</v>
      </c>
      <c r="E56" s="293">
        <f t="shared" si="16"/>
        <v>854</v>
      </c>
      <c r="F56" s="304">
        <v>96</v>
      </c>
      <c r="G56" s="305">
        <v>74</v>
      </c>
      <c r="H56" s="305">
        <v>96</v>
      </c>
      <c r="I56" s="305">
        <v>84</v>
      </c>
      <c r="J56" s="305">
        <v>111</v>
      </c>
      <c r="K56" s="305">
        <v>62</v>
      </c>
      <c r="L56" s="305">
        <v>83</v>
      </c>
      <c r="M56" s="305">
        <v>94</v>
      </c>
      <c r="N56" s="305">
        <v>82</v>
      </c>
      <c r="O56" s="522">
        <v>72</v>
      </c>
      <c r="P56" s="296">
        <f t="shared" si="17"/>
        <v>854</v>
      </c>
      <c r="Q56" s="297">
        <v>0</v>
      </c>
      <c r="R56" s="293">
        <f t="shared" si="51"/>
        <v>0</v>
      </c>
      <c r="S56" s="298">
        <f t="shared" si="52"/>
        <v>9.0208946472266377E-2</v>
      </c>
      <c r="T56" s="299">
        <f t="shared" si="53"/>
        <v>6.9536062905705326E-2</v>
      </c>
      <c r="U56" s="299">
        <f t="shared" si="54"/>
        <v>9.0208946472266377E-2</v>
      </c>
      <c r="V56" s="299">
        <f t="shared" si="55"/>
        <v>7.8932828163233076E-2</v>
      </c>
      <c r="W56" s="299">
        <f t="shared" si="56"/>
        <v>0.104304094358558</v>
      </c>
      <c r="X56" s="299">
        <f t="shared" si="57"/>
        <v>5.8259944596672032E-2</v>
      </c>
      <c r="Y56" s="299">
        <f t="shared" si="58"/>
        <v>7.7993151637480301E-2</v>
      </c>
      <c r="Z56" s="299">
        <f t="shared" si="59"/>
        <v>8.8329593420760827E-2</v>
      </c>
      <c r="AA56" s="334">
        <f t="shared" si="26"/>
        <v>7.7053475111727526E-2</v>
      </c>
      <c r="AB56" s="528">
        <f t="shared" si="18"/>
        <v>6.7656709854199776E-2</v>
      </c>
      <c r="AC56" s="336">
        <f t="shared" si="11"/>
        <v>0.80248375299286967</v>
      </c>
      <c r="AD56" s="483">
        <v>1064.1960000000001</v>
      </c>
      <c r="AE56" s="476"/>
      <c r="AF56" s="403">
        <f>$AD$56*9.1%</f>
        <v>96.841836000000015</v>
      </c>
      <c r="AG56" s="404">
        <f>$AD$56*4.5%</f>
        <v>47.888820000000003</v>
      </c>
      <c r="AH56" s="405">
        <f>$AD$56*8.64%</f>
        <v>91.946534400000019</v>
      </c>
      <c r="AI56" s="405">
        <f t="shared" ref="AI56:AQ56" si="77">$AD$56*8.64%</f>
        <v>91.946534400000019</v>
      </c>
      <c r="AJ56" s="405">
        <f t="shared" si="77"/>
        <v>91.946534400000019</v>
      </c>
      <c r="AK56" s="405">
        <f t="shared" si="77"/>
        <v>91.946534400000019</v>
      </c>
      <c r="AL56" s="405">
        <f t="shared" si="77"/>
        <v>91.946534400000019</v>
      </c>
      <c r="AM56" s="405">
        <f t="shared" si="77"/>
        <v>91.946534400000019</v>
      </c>
      <c r="AN56" s="405">
        <f t="shared" si="77"/>
        <v>91.946534400000019</v>
      </c>
      <c r="AO56" s="273">
        <f t="shared" si="77"/>
        <v>91.946534400000019</v>
      </c>
      <c r="AP56" s="273">
        <f t="shared" si="77"/>
        <v>91.946534400000019</v>
      </c>
      <c r="AQ56" s="273">
        <f t="shared" si="77"/>
        <v>91.946534400000019</v>
      </c>
      <c r="AR56" s="275">
        <f t="shared" si="13"/>
        <v>1064.1960000000001</v>
      </c>
      <c r="AS56" s="277"/>
      <c r="AT56" s="347">
        <f t="shared" si="14"/>
        <v>972.24946560000012</v>
      </c>
      <c r="AU56" s="491"/>
      <c r="AV56" s="383">
        <v>96</v>
      </c>
      <c r="AW56" s="384">
        <v>74</v>
      </c>
      <c r="AX56" s="384">
        <v>96</v>
      </c>
      <c r="AY56" s="384">
        <v>84</v>
      </c>
      <c r="AZ56" s="384">
        <v>111</v>
      </c>
      <c r="BA56" s="384">
        <v>62</v>
      </c>
      <c r="BB56" s="384">
        <v>82</v>
      </c>
      <c r="BC56" s="301">
        <v>92</v>
      </c>
      <c r="BD56" s="301">
        <v>82</v>
      </c>
      <c r="BE56" s="301">
        <v>72</v>
      </c>
      <c r="BF56" s="301"/>
      <c r="BG56" s="301"/>
      <c r="BH56" s="302">
        <f t="shared" si="15"/>
        <v>851</v>
      </c>
      <c r="BI56" s="585"/>
      <c r="BJ56" s="280">
        <f t="shared" si="21"/>
        <v>121.24946560000012</v>
      </c>
      <c r="BK56" s="303"/>
      <c r="BL56" s="9"/>
    </row>
    <row r="57" spans="1:78" s="288" customFormat="1" ht="99.95" customHeight="1" x14ac:dyDescent="0.25">
      <c r="A57" s="289">
        <v>51</v>
      </c>
      <c r="B57" s="290" t="s">
        <v>69</v>
      </c>
      <c r="C57" s="291">
        <v>0</v>
      </c>
      <c r="D57" s="292">
        <v>854</v>
      </c>
      <c r="E57" s="293">
        <f t="shared" si="16"/>
        <v>854</v>
      </c>
      <c r="F57" s="304">
        <v>103</v>
      </c>
      <c r="G57" s="305">
        <v>57</v>
      </c>
      <c r="H57" s="305">
        <v>93</v>
      </c>
      <c r="I57" s="305">
        <v>96</v>
      </c>
      <c r="J57" s="305">
        <v>70</v>
      </c>
      <c r="K57" s="305">
        <v>81</v>
      </c>
      <c r="L57" s="305">
        <v>77</v>
      </c>
      <c r="M57" s="305">
        <v>124</v>
      </c>
      <c r="N57" s="305">
        <v>57</v>
      </c>
      <c r="O57" s="522">
        <v>96</v>
      </c>
      <c r="P57" s="296">
        <f t="shared" si="17"/>
        <v>854</v>
      </c>
      <c r="Q57" s="297">
        <v>0</v>
      </c>
      <c r="R57" s="293">
        <f t="shared" si="51"/>
        <v>0</v>
      </c>
      <c r="S57" s="298">
        <f t="shared" si="52"/>
        <v>9.0702947845804988E-2</v>
      </c>
      <c r="T57" s="299">
        <f t="shared" si="53"/>
        <v>5.0194835215639652E-2</v>
      </c>
      <c r="U57" s="299">
        <f t="shared" si="54"/>
        <v>8.1896836404464698E-2</v>
      </c>
      <c r="V57" s="299">
        <f t="shared" si="55"/>
        <v>8.4538669836866781E-2</v>
      </c>
      <c r="W57" s="299">
        <f t="shared" si="56"/>
        <v>6.1642780089382031E-2</v>
      </c>
      <c r="X57" s="299">
        <f t="shared" si="57"/>
        <v>7.1329502674856354E-2</v>
      </c>
      <c r="Y57" s="299">
        <f t="shared" si="58"/>
        <v>6.780705809832023E-2</v>
      </c>
      <c r="Z57" s="299">
        <f t="shared" si="59"/>
        <v>0.10919578187261959</v>
      </c>
      <c r="AA57" s="334">
        <f t="shared" si="26"/>
        <v>5.0194835215639652E-2</v>
      </c>
      <c r="AB57" s="528">
        <f t="shared" si="18"/>
        <v>8.4538669836866781E-2</v>
      </c>
      <c r="AC57" s="336">
        <f t="shared" si="11"/>
        <v>0.75204191709046075</v>
      </c>
      <c r="AD57" s="483">
        <v>1135.575</v>
      </c>
      <c r="AE57" s="476"/>
      <c r="AF57" s="403">
        <f>$AD$57*9.1%</f>
        <v>103.33732500000001</v>
      </c>
      <c r="AG57" s="404">
        <f>$AD$57*4.5%</f>
        <v>51.100875000000002</v>
      </c>
      <c r="AH57" s="405">
        <f>$AD$57*8.64%</f>
        <v>98.113680000000002</v>
      </c>
      <c r="AI57" s="405">
        <f t="shared" ref="AI57:AQ57" si="78">$AD$57*8.64%</f>
        <v>98.113680000000002</v>
      </c>
      <c r="AJ57" s="405">
        <f t="shared" si="78"/>
        <v>98.113680000000002</v>
      </c>
      <c r="AK57" s="405">
        <f t="shared" si="78"/>
        <v>98.113680000000002</v>
      </c>
      <c r="AL57" s="405">
        <f t="shared" si="78"/>
        <v>98.113680000000002</v>
      </c>
      <c r="AM57" s="405">
        <f t="shared" si="78"/>
        <v>98.113680000000002</v>
      </c>
      <c r="AN57" s="405">
        <f t="shared" si="78"/>
        <v>98.113680000000002</v>
      </c>
      <c r="AO57" s="273">
        <f t="shared" si="78"/>
        <v>98.113680000000002</v>
      </c>
      <c r="AP57" s="273">
        <f t="shared" si="78"/>
        <v>98.113680000000002</v>
      </c>
      <c r="AQ57" s="273">
        <f t="shared" si="78"/>
        <v>98.113680000000002</v>
      </c>
      <c r="AR57" s="275">
        <f t="shared" si="13"/>
        <v>1135.575</v>
      </c>
      <c r="AS57" s="277"/>
      <c r="AT57" s="347">
        <f t="shared" si="14"/>
        <v>1037.4613200000001</v>
      </c>
      <c r="AU57" s="491"/>
      <c r="AV57" s="383">
        <v>103</v>
      </c>
      <c r="AW57" s="384">
        <v>57</v>
      </c>
      <c r="AX57" s="384">
        <v>93</v>
      </c>
      <c r="AY57" s="384">
        <v>96</v>
      </c>
      <c r="AZ57" s="384">
        <v>70</v>
      </c>
      <c r="BA57" s="384">
        <v>81</v>
      </c>
      <c r="BB57" s="384">
        <v>77</v>
      </c>
      <c r="BC57" s="301">
        <v>125</v>
      </c>
      <c r="BD57" s="301">
        <v>57</v>
      </c>
      <c r="BE57" s="301">
        <v>96</v>
      </c>
      <c r="BF57" s="301"/>
      <c r="BG57" s="301"/>
      <c r="BH57" s="302">
        <f t="shared" si="15"/>
        <v>855</v>
      </c>
      <c r="BI57" s="585"/>
      <c r="BJ57" s="280">
        <f t="shared" si="21"/>
        <v>182.46132000000011</v>
      </c>
      <c r="BK57" s="281"/>
      <c r="BL57" s="281"/>
      <c r="BU57" s="288">
        <f>1000-318</f>
        <v>682</v>
      </c>
      <c r="BV57" s="288">
        <f>BU57/8</f>
        <v>85.25</v>
      </c>
    </row>
    <row r="58" spans="1:78" s="288" customFormat="1" ht="99.95" customHeight="1" x14ac:dyDescent="0.25">
      <c r="A58" s="289">
        <v>52</v>
      </c>
      <c r="B58" s="290" t="s">
        <v>70</v>
      </c>
      <c r="C58" s="291">
        <v>0</v>
      </c>
      <c r="D58" s="292">
        <v>812</v>
      </c>
      <c r="E58" s="293">
        <f t="shared" si="16"/>
        <v>812</v>
      </c>
      <c r="F58" s="304">
        <v>70</v>
      </c>
      <c r="G58" s="305">
        <v>71</v>
      </c>
      <c r="H58" s="305">
        <v>97</v>
      </c>
      <c r="I58" s="305">
        <v>87</v>
      </c>
      <c r="J58" s="305">
        <v>87</v>
      </c>
      <c r="K58" s="305">
        <v>86</v>
      </c>
      <c r="L58" s="305">
        <v>91</v>
      </c>
      <c r="M58" s="305">
        <v>48</v>
      </c>
      <c r="N58" s="305">
        <v>83</v>
      </c>
      <c r="O58" s="522">
        <v>92</v>
      </c>
      <c r="P58" s="296">
        <f t="shared" si="17"/>
        <v>812</v>
      </c>
      <c r="Q58" s="297">
        <v>0</v>
      </c>
      <c r="R58" s="293">
        <f t="shared" si="51"/>
        <v>0</v>
      </c>
      <c r="S58" s="298">
        <f t="shared" si="52"/>
        <v>6.8029194242786473E-2</v>
      </c>
      <c r="T58" s="299">
        <f t="shared" si="53"/>
        <v>6.9001039874826281E-2</v>
      </c>
      <c r="U58" s="299">
        <f t="shared" si="54"/>
        <v>9.4269026307861256E-2</v>
      </c>
      <c r="V58" s="299">
        <f t="shared" si="55"/>
        <v>8.4550569987463187E-2</v>
      </c>
      <c r="W58" s="299">
        <f t="shared" si="56"/>
        <v>8.4550569987463187E-2</v>
      </c>
      <c r="X58" s="299">
        <f t="shared" si="57"/>
        <v>8.3578724355423378E-2</v>
      </c>
      <c r="Y58" s="299">
        <f t="shared" si="58"/>
        <v>8.843795251562242E-2</v>
      </c>
      <c r="Z58" s="299">
        <f t="shared" si="59"/>
        <v>4.6648590337910724E-2</v>
      </c>
      <c r="AA58" s="334">
        <f t="shared" si="26"/>
        <v>8.0663187459303967E-2</v>
      </c>
      <c r="AB58" s="528">
        <f t="shared" si="18"/>
        <v>8.9409798147662228E-2</v>
      </c>
      <c r="AC58" s="336">
        <f t="shared" si="11"/>
        <v>0.78913865321632315</v>
      </c>
      <c r="AD58" s="483">
        <v>1028.97</v>
      </c>
      <c r="AE58" s="476"/>
      <c r="AF58" s="403">
        <f>$AD$58*9.1%</f>
        <v>93.636269999999996</v>
      </c>
      <c r="AG58" s="404">
        <f>$AD$58*4.5%</f>
        <v>46.303649999999998</v>
      </c>
      <c r="AH58" s="405">
        <f>$AD$58*8.64%</f>
        <v>88.903008000000014</v>
      </c>
      <c r="AI58" s="405">
        <f t="shared" ref="AI58:AQ58" si="79">$AD$58*8.64%</f>
        <v>88.903008000000014</v>
      </c>
      <c r="AJ58" s="405">
        <f t="shared" si="79"/>
        <v>88.903008000000014</v>
      </c>
      <c r="AK58" s="405">
        <f t="shared" si="79"/>
        <v>88.903008000000014</v>
      </c>
      <c r="AL58" s="405">
        <f t="shared" si="79"/>
        <v>88.903008000000014</v>
      </c>
      <c r="AM58" s="405">
        <f t="shared" si="79"/>
        <v>88.903008000000014</v>
      </c>
      <c r="AN58" s="405">
        <f t="shared" si="79"/>
        <v>88.903008000000014</v>
      </c>
      <c r="AO58" s="273">
        <f t="shared" si="79"/>
        <v>88.903008000000014</v>
      </c>
      <c r="AP58" s="273">
        <f t="shared" si="79"/>
        <v>88.903008000000014</v>
      </c>
      <c r="AQ58" s="273">
        <f t="shared" si="79"/>
        <v>88.903008000000014</v>
      </c>
      <c r="AR58" s="275">
        <f t="shared" si="13"/>
        <v>1028.97</v>
      </c>
      <c r="AS58" s="277"/>
      <c r="AT58" s="347">
        <f t="shared" si="14"/>
        <v>940.06699200000003</v>
      </c>
      <c r="AU58" s="491"/>
      <c r="AV58" s="383">
        <v>70</v>
      </c>
      <c r="AW58" s="384">
        <v>71</v>
      </c>
      <c r="AX58" s="384">
        <v>97</v>
      </c>
      <c r="AY58" s="384">
        <v>87</v>
      </c>
      <c r="AZ58" s="384">
        <v>87</v>
      </c>
      <c r="BA58" s="384">
        <v>86</v>
      </c>
      <c r="BB58" s="384">
        <v>91</v>
      </c>
      <c r="BC58" s="301">
        <v>48</v>
      </c>
      <c r="BD58" s="301">
        <v>83</v>
      </c>
      <c r="BE58" s="301">
        <v>92</v>
      </c>
      <c r="BF58" s="301"/>
      <c r="BG58" s="301"/>
      <c r="BH58" s="302">
        <f t="shared" si="15"/>
        <v>812</v>
      </c>
      <c r="BI58" s="585"/>
      <c r="BJ58" s="280">
        <f t="shared" si="21"/>
        <v>128.06699200000003</v>
      </c>
      <c r="BK58" s="280"/>
      <c r="BL58" s="12"/>
    </row>
    <row r="59" spans="1:78" s="288" customFormat="1" ht="99.95" customHeight="1" x14ac:dyDescent="0.25">
      <c r="A59" s="289">
        <v>53</v>
      </c>
      <c r="B59" s="290" t="s">
        <v>71</v>
      </c>
      <c r="C59" s="291">
        <v>0</v>
      </c>
      <c r="D59" s="292">
        <v>844</v>
      </c>
      <c r="E59" s="293">
        <f t="shared" si="16"/>
        <v>844</v>
      </c>
      <c r="F59" s="304">
        <v>81</v>
      </c>
      <c r="G59" s="305">
        <v>75</v>
      </c>
      <c r="H59" s="305">
        <v>123</v>
      </c>
      <c r="I59" s="305">
        <v>54</v>
      </c>
      <c r="J59" s="305">
        <v>83</v>
      </c>
      <c r="K59" s="305">
        <v>78</v>
      </c>
      <c r="L59" s="305">
        <v>103</v>
      </c>
      <c r="M59" s="305">
        <v>58</v>
      </c>
      <c r="N59" s="305">
        <v>101</v>
      </c>
      <c r="O59" s="522">
        <v>86</v>
      </c>
      <c r="P59" s="296">
        <f t="shared" si="17"/>
        <v>842</v>
      </c>
      <c r="Q59" s="297">
        <v>0</v>
      </c>
      <c r="R59" s="293">
        <f t="shared" si="51"/>
        <v>2</v>
      </c>
      <c r="S59" s="298">
        <f t="shared" si="52"/>
        <v>7.8790478608385048E-2</v>
      </c>
      <c r="T59" s="299">
        <f t="shared" si="53"/>
        <v>7.2954146859615779E-2</v>
      </c>
      <c r="U59" s="299">
        <f t="shared" si="54"/>
        <v>0.11964480084976989</v>
      </c>
      <c r="V59" s="299">
        <f t="shared" si="55"/>
        <v>5.2526985738923365E-2</v>
      </c>
      <c r="W59" s="299">
        <f t="shared" si="56"/>
        <v>8.0735922524641471E-2</v>
      </c>
      <c r="X59" s="299">
        <f t="shared" si="57"/>
        <v>7.5872312734000413E-2</v>
      </c>
      <c r="Y59" s="299">
        <f t="shared" si="58"/>
        <v>0.10019036168720567</v>
      </c>
      <c r="Z59" s="299">
        <f t="shared" si="59"/>
        <v>5.6417873571436204E-2</v>
      </c>
      <c r="AA59" s="334">
        <f t="shared" si="26"/>
        <v>9.8244917770949264E-2</v>
      </c>
      <c r="AB59" s="528">
        <f t="shared" si="18"/>
        <v>8.3654088399026105E-2</v>
      </c>
      <c r="AC59" s="336">
        <f t="shared" si="11"/>
        <v>0.81903188874395327</v>
      </c>
      <c r="AD59" s="483">
        <v>1028.0430000000001</v>
      </c>
      <c r="AE59" s="476"/>
      <c r="AF59" s="403">
        <f>$AD$59*9.1%</f>
        <v>93.551913000000013</v>
      </c>
      <c r="AG59" s="404">
        <f>$AD$59*4.5%</f>
        <v>46.261935000000001</v>
      </c>
      <c r="AH59" s="405">
        <f>$AD$59*8.64%</f>
        <v>88.822915200000011</v>
      </c>
      <c r="AI59" s="405">
        <f t="shared" ref="AI59:AQ59" si="80">$AD$59*8.64%</f>
        <v>88.822915200000011</v>
      </c>
      <c r="AJ59" s="405">
        <f t="shared" si="80"/>
        <v>88.822915200000011</v>
      </c>
      <c r="AK59" s="405">
        <f t="shared" si="80"/>
        <v>88.822915200000011</v>
      </c>
      <c r="AL59" s="405">
        <f t="shared" si="80"/>
        <v>88.822915200000011</v>
      </c>
      <c r="AM59" s="405">
        <f t="shared" si="80"/>
        <v>88.822915200000011</v>
      </c>
      <c r="AN59" s="405">
        <f t="shared" si="80"/>
        <v>88.822915200000011</v>
      </c>
      <c r="AO59" s="273">
        <f t="shared" si="80"/>
        <v>88.822915200000011</v>
      </c>
      <c r="AP59" s="273">
        <f t="shared" si="80"/>
        <v>88.822915200000011</v>
      </c>
      <c r="AQ59" s="273">
        <f t="shared" si="80"/>
        <v>88.822915200000011</v>
      </c>
      <c r="AR59" s="275">
        <f t="shared" si="13"/>
        <v>1028.0430000000001</v>
      </c>
      <c r="AS59" s="277"/>
      <c r="AT59" s="347">
        <f t="shared" si="14"/>
        <v>939.22008480000011</v>
      </c>
      <c r="AU59" s="491"/>
      <c r="AV59" s="383">
        <v>81</v>
      </c>
      <c r="AW59" s="384">
        <v>75</v>
      </c>
      <c r="AX59" s="384">
        <v>123</v>
      </c>
      <c r="AY59" s="384">
        <v>54</v>
      </c>
      <c r="AZ59" s="384">
        <v>83</v>
      </c>
      <c r="BA59" s="384">
        <v>78</v>
      </c>
      <c r="BB59" s="384">
        <v>103</v>
      </c>
      <c r="BC59" s="301">
        <v>58</v>
      </c>
      <c r="BD59" s="301">
        <v>101</v>
      </c>
      <c r="BE59" s="301">
        <v>86</v>
      </c>
      <c r="BF59" s="301"/>
      <c r="BG59" s="301"/>
      <c r="BH59" s="302">
        <f t="shared" si="15"/>
        <v>842</v>
      </c>
      <c r="BI59" s="585"/>
      <c r="BJ59" s="280">
        <f t="shared" si="21"/>
        <v>97.220084800000109</v>
      </c>
      <c r="BK59" s="281"/>
    </row>
    <row r="60" spans="1:78" s="288" customFormat="1" ht="99.95" customHeight="1" x14ac:dyDescent="0.25">
      <c r="A60" s="289">
        <v>54</v>
      </c>
      <c r="B60" s="290" t="s">
        <v>72</v>
      </c>
      <c r="C60" s="291">
        <v>0</v>
      </c>
      <c r="D60" s="292">
        <v>885</v>
      </c>
      <c r="E60" s="293">
        <f t="shared" si="16"/>
        <v>885</v>
      </c>
      <c r="F60" s="304">
        <v>87</v>
      </c>
      <c r="G60" s="305">
        <v>88</v>
      </c>
      <c r="H60" s="305">
        <v>75</v>
      </c>
      <c r="I60" s="305">
        <v>76</v>
      </c>
      <c r="J60" s="305">
        <v>86</v>
      </c>
      <c r="K60" s="305">
        <v>100</v>
      </c>
      <c r="L60" s="305">
        <v>62</v>
      </c>
      <c r="M60" s="305">
        <v>97</v>
      </c>
      <c r="N60" s="305">
        <v>97</v>
      </c>
      <c r="O60" s="522">
        <v>117</v>
      </c>
      <c r="P60" s="296">
        <f t="shared" si="17"/>
        <v>885</v>
      </c>
      <c r="Q60" s="297">
        <v>0</v>
      </c>
      <c r="R60" s="293">
        <f>E60-P60-Q60</f>
        <v>0</v>
      </c>
      <c r="S60" s="298">
        <f t="shared" si="52"/>
        <v>9.5962303360004234E-2</v>
      </c>
      <c r="T60" s="299">
        <f t="shared" si="53"/>
        <v>9.7065318341153714E-2</v>
      </c>
      <c r="U60" s="299">
        <f t="shared" si="54"/>
        <v>8.2726123586210551E-2</v>
      </c>
      <c r="V60" s="299">
        <f t="shared" si="55"/>
        <v>8.3829138567360018E-2</v>
      </c>
      <c r="W60" s="299">
        <f t="shared" si="56"/>
        <v>9.4859288378854767E-2</v>
      </c>
      <c r="X60" s="299">
        <f t="shared" si="57"/>
        <v>0.1103014981149474</v>
      </c>
      <c r="Y60" s="299">
        <f t="shared" si="58"/>
        <v>6.8386928831267388E-2</v>
      </c>
      <c r="Z60" s="299">
        <f t="shared" si="59"/>
        <v>0.10699245317149897</v>
      </c>
      <c r="AA60" s="334">
        <f t="shared" si="26"/>
        <v>0.10699245317149897</v>
      </c>
      <c r="AB60" s="528">
        <f t="shared" si="18"/>
        <v>0.12905275279448847</v>
      </c>
      <c r="AC60" s="336">
        <f t="shared" si="11"/>
        <v>0.97616825831728449</v>
      </c>
      <c r="AD60" s="483">
        <v>906.60599999999999</v>
      </c>
      <c r="AE60" s="476"/>
      <c r="AF60" s="403">
        <f>$AD$60*9.1%</f>
        <v>82.501145999999991</v>
      </c>
      <c r="AG60" s="404">
        <f>$AD$60*4.5%</f>
        <v>40.797269999999997</v>
      </c>
      <c r="AH60" s="405">
        <f>$AD$60*8.64%</f>
        <v>78.330758400000008</v>
      </c>
      <c r="AI60" s="405">
        <f t="shared" ref="AI60:AQ60" si="81">$AD$60*8.64%</f>
        <v>78.330758400000008</v>
      </c>
      <c r="AJ60" s="405">
        <f t="shared" si="81"/>
        <v>78.330758400000008</v>
      </c>
      <c r="AK60" s="405">
        <f t="shared" si="81"/>
        <v>78.330758400000008</v>
      </c>
      <c r="AL60" s="405">
        <f t="shared" si="81"/>
        <v>78.330758400000008</v>
      </c>
      <c r="AM60" s="405">
        <f t="shared" si="81"/>
        <v>78.330758400000008</v>
      </c>
      <c r="AN60" s="405">
        <f t="shared" si="81"/>
        <v>78.330758400000008</v>
      </c>
      <c r="AO60" s="273">
        <f t="shared" si="81"/>
        <v>78.330758400000008</v>
      </c>
      <c r="AP60" s="273">
        <f t="shared" si="81"/>
        <v>78.330758400000008</v>
      </c>
      <c r="AQ60" s="273">
        <f t="shared" si="81"/>
        <v>78.330758400000008</v>
      </c>
      <c r="AR60" s="275">
        <f t="shared" si="13"/>
        <v>906.60600000000034</v>
      </c>
      <c r="AS60" s="277"/>
      <c r="AT60" s="347">
        <f t="shared" si="14"/>
        <v>828.2752416000003</v>
      </c>
      <c r="AU60" s="491"/>
      <c r="AV60" s="383">
        <v>87</v>
      </c>
      <c r="AW60" s="384">
        <v>88</v>
      </c>
      <c r="AX60" s="384">
        <v>75</v>
      </c>
      <c r="AY60" s="384">
        <v>76</v>
      </c>
      <c r="AZ60" s="384">
        <v>86</v>
      </c>
      <c r="BA60" s="384">
        <v>100</v>
      </c>
      <c r="BB60" s="384">
        <v>62</v>
      </c>
      <c r="BC60" s="301">
        <v>97</v>
      </c>
      <c r="BD60" s="301">
        <v>97</v>
      </c>
      <c r="BE60" s="301">
        <v>117</v>
      </c>
      <c r="BF60" s="301"/>
      <c r="BG60" s="301"/>
      <c r="BH60" s="302">
        <f t="shared" si="15"/>
        <v>885</v>
      </c>
      <c r="BI60" s="585"/>
      <c r="BJ60" s="280">
        <f t="shared" si="21"/>
        <v>-56.7247583999997</v>
      </c>
      <c r="BK60" s="280"/>
    </row>
    <row r="61" spans="1:78" s="288" customFormat="1" ht="99.95" customHeight="1" x14ac:dyDescent="0.25">
      <c r="A61" s="289">
        <v>55</v>
      </c>
      <c r="B61" s="290" t="s">
        <v>73</v>
      </c>
      <c r="C61" s="291">
        <v>0</v>
      </c>
      <c r="D61" s="292">
        <v>820</v>
      </c>
      <c r="E61" s="293">
        <f t="shared" si="16"/>
        <v>820</v>
      </c>
      <c r="F61" s="304">
        <v>81</v>
      </c>
      <c r="G61" s="305">
        <v>97</v>
      </c>
      <c r="H61" s="305">
        <v>84</v>
      </c>
      <c r="I61" s="305">
        <v>74</v>
      </c>
      <c r="J61" s="305">
        <v>88</v>
      </c>
      <c r="K61" s="305">
        <v>89</v>
      </c>
      <c r="L61" s="305">
        <v>77</v>
      </c>
      <c r="M61" s="305">
        <v>88</v>
      </c>
      <c r="N61" s="305">
        <v>81</v>
      </c>
      <c r="O61" s="522">
        <v>61</v>
      </c>
      <c r="P61" s="296">
        <f t="shared" si="17"/>
        <v>820</v>
      </c>
      <c r="Q61" s="297">
        <v>0</v>
      </c>
      <c r="R61" s="293">
        <f t="shared" si="51"/>
        <v>0</v>
      </c>
      <c r="S61" s="298">
        <f t="shared" si="52"/>
        <v>7.8086363518050969E-2</v>
      </c>
      <c r="T61" s="299">
        <f t="shared" si="53"/>
        <v>9.3510830385814134E-2</v>
      </c>
      <c r="U61" s="299">
        <f t="shared" si="54"/>
        <v>8.0978451055756559E-2</v>
      </c>
      <c r="V61" s="299">
        <f t="shared" si="55"/>
        <v>7.1338159263404588E-2</v>
      </c>
      <c r="W61" s="299">
        <f t="shared" si="56"/>
        <v>8.483456777269735E-2</v>
      </c>
      <c r="X61" s="299">
        <f t="shared" si="57"/>
        <v>8.5798596951932551E-2</v>
      </c>
      <c r="Y61" s="299">
        <f t="shared" si="58"/>
        <v>7.4230246801110192E-2</v>
      </c>
      <c r="Z61" s="299">
        <f t="shared" si="59"/>
        <v>8.483456777269735E-2</v>
      </c>
      <c r="AA61" s="334">
        <f t="shared" si="26"/>
        <v>7.8086363518050969E-2</v>
      </c>
      <c r="AB61" s="528">
        <f>O61/AD61</f>
        <v>5.8805779933347027E-2</v>
      </c>
      <c r="AC61" s="336">
        <f t="shared" si="11"/>
        <v>0.79050392697286176</v>
      </c>
      <c r="AD61" s="483">
        <v>1037.3129999999999</v>
      </c>
      <c r="AE61" s="476"/>
      <c r="AF61" s="486">
        <f>$AD$61*9.1%</f>
        <v>94.395482999999984</v>
      </c>
      <c r="AG61" s="487">
        <f>$AD$61*4.5%</f>
        <v>46.679084999999993</v>
      </c>
      <c r="AH61" s="488">
        <f>$AD$61*8.64%</f>
        <v>89.623843199999996</v>
      </c>
      <c r="AI61" s="488">
        <f t="shared" ref="AI61:AQ61" si="82">$AD$61*8.64%</f>
        <v>89.623843199999996</v>
      </c>
      <c r="AJ61" s="488">
        <f t="shared" si="82"/>
        <v>89.623843199999996</v>
      </c>
      <c r="AK61" s="488">
        <f t="shared" si="82"/>
        <v>89.623843199999996</v>
      </c>
      <c r="AL61" s="488">
        <f t="shared" si="82"/>
        <v>89.623843199999996</v>
      </c>
      <c r="AM61" s="488">
        <f t="shared" si="82"/>
        <v>89.623843199999996</v>
      </c>
      <c r="AN61" s="488">
        <f t="shared" si="82"/>
        <v>89.623843199999996</v>
      </c>
      <c r="AO61" s="489">
        <f t="shared" si="82"/>
        <v>89.623843199999996</v>
      </c>
      <c r="AP61" s="489">
        <f t="shared" si="82"/>
        <v>89.623843199999996</v>
      </c>
      <c r="AQ61" s="489">
        <f t="shared" si="82"/>
        <v>89.623843199999996</v>
      </c>
      <c r="AR61" s="276">
        <f t="shared" si="13"/>
        <v>1037.3129999999999</v>
      </c>
      <c r="AS61" s="277"/>
      <c r="AT61" s="347">
        <f t="shared" si="14"/>
        <v>947.68915679999998</v>
      </c>
      <c r="AU61" s="491"/>
      <c r="AV61" s="383">
        <v>81</v>
      </c>
      <c r="AW61" s="384">
        <v>97</v>
      </c>
      <c r="AX61" s="384">
        <v>84</v>
      </c>
      <c r="AY61" s="384">
        <v>74</v>
      </c>
      <c r="AZ61" s="384">
        <v>88</v>
      </c>
      <c r="BA61" s="384">
        <v>89</v>
      </c>
      <c r="BB61" s="384">
        <v>77</v>
      </c>
      <c r="BC61" s="301">
        <v>88</v>
      </c>
      <c r="BD61" s="301">
        <v>81</v>
      </c>
      <c r="BE61" s="301">
        <v>61</v>
      </c>
      <c r="BF61" s="301"/>
      <c r="BG61" s="301"/>
      <c r="BH61" s="302">
        <f t="shared" si="15"/>
        <v>820</v>
      </c>
      <c r="BI61" s="585"/>
      <c r="BJ61" s="280">
        <f t="shared" si="21"/>
        <v>127.68915679999998</v>
      </c>
      <c r="BK61" s="281"/>
    </row>
    <row r="62" spans="1:78" ht="77.25" thickBot="1" x14ac:dyDescent="0.3">
      <c r="A62" s="354">
        <v>56</v>
      </c>
      <c r="B62" s="355" t="s">
        <v>148</v>
      </c>
      <c r="C62" s="356">
        <v>0</v>
      </c>
      <c r="D62" s="357">
        <v>1082</v>
      </c>
      <c r="E62" s="359">
        <f>C62+D62</f>
        <v>1082</v>
      </c>
      <c r="F62" s="360">
        <v>102</v>
      </c>
      <c r="G62" s="361">
        <v>112</v>
      </c>
      <c r="H62" s="361">
        <v>203</v>
      </c>
      <c r="I62" s="361">
        <v>176</v>
      </c>
      <c r="J62" s="361">
        <v>112</v>
      </c>
      <c r="K62" s="361">
        <v>73</v>
      </c>
      <c r="L62" s="361">
        <v>78</v>
      </c>
      <c r="M62" s="361">
        <v>88</v>
      </c>
      <c r="N62" s="361">
        <v>81</v>
      </c>
      <c r="O62" s="524">
        <v>56</v>
      </c>
      <c r="P62" s="362">
        <f>SUM(F62:O62)</f>
        <v>1081</v>
      </c>
      <c r="Q62" s="358">
        <v>1</v>
      </c>
      <c r="R62" s="359">
        <f t="shared" si="51"/>
        <v>0</v>
      </c>
      <c r="S62" s="401">
        <f t="shared" si="52"/>
        <v>0.10048617576214329</v>
      </c>
      <c r="T62" s="366">
        <f t="shared" si="53"/>
        <v>0.11033776162117695</v>
      </c>
      <c r="U62" s="366">
        <f t="shared" si="54"/>
        <v>0.19998719293838321</v>
      </c>
      <c r="V62" s="366">
        <f t="shared" si="55"/>
        <v>0.17338791111899235</v>
      </c>
      <c r="W62" s="366">
        <f t="shared" si="56"/>
        <v>0.11033776162117695</v>
      </c>
      <c r="X62" s="366">
        <f t="shared" si="57"/>
        <v>7.1916576770945692E-2</v>
      </c>
      <c r="Y62" s="366">
        <f t="shared" si="58"/>
        <v>7.6842369700462515E-2</v>
      </c>
      <c r="Z62" s="366">
        <f t="shared" si="59"/>
        <v>8.6693955559496175E-2</v>
      </c>
      <c r="AA62" s="367">
        <f t="shared" si="26"/>
        <v>7.9797845458172617E-2</v>
      </c>
      <c r="AB62" s="529">
        <f>O62/AD62</f>
        <v>5.5168880810588475E-2</v>
      </c>
      <c r="AC62" s="402">
        <f t="shared" si="11"/>
        <v>1.0649564313615383</v>
      </c>
      <c r="AD62" s="484">
        <v>1015.0650000000002</v>
      </c>
      <c r="AF62" s="407">
        <v>92.370915000000011</v>
      </c>
      <c r="AG62" s="408">
        <v>45.677925000000009</v>
      </c>
      <c r="AH62" s="408">
        <v>87.701616000000016</v>
      </c>
      <c r="AI62" s="408">
        <v>87.701616000000016</v>
      </c>
      <c r="AJ62" s="408">
        <v>87.701616000000016</v>
      </c>
      <c r="AK62" s="408">
        <v>87.701616000000016</v>
      </c>
      <c r="AL62" s="408">
        <v>87.701616000000016</v>
      </c>
      <c r="AM62" s="408">
        <v>87.701616000000016</v>
      </c>
      <c r="AN62" s="408">
        <v>87.701616000000016</v>
      </c>
      <c r="AO62" s="323">
        <v>87.701616000000016</v>
      </c>
      <c r="AP62" s="323">
        <v>87.701616000000016</v>
      </c>
      <c r="AQ62" s="323">
        <v>87.701616000000016</v>
      </c>
      <c r="AR62" s="325">
        <v>1015.0650000000004</v>
      </c>
      <c r="AT62" s="347">
        <f>SUM(AF62:AP62)</f>
        <v>927.36338400000034</v>
      </c>
      <c r="AV62" s="409">
        <v>102</v>
      </c>
      <c r="AW62" s="410">
        <v>112</v>
      </c>
      <c r="AX62" s="410">
        <v>203</v>
      </c>
      <c r="AY62" s="410">
        <v>176</v>
      </c>
      <c r="AZ62" s="410">
        <v>113</v>
      </c>
      <c r="BA62" s="410">
        <v>73</v>
      </c>
      <c r="BB62" s="410">
        <v>78</v>
      </c>
      <c r="BC62" s="373">
        <v>88</v>
      </c>
      <c r="BD62" s="373">
        <v>81</v>
      </c>
      <c r="BE62" s="373">
        <v>56</v>
      </c>
      <c r="BF62" s="373"/>
      <c r="BG62" s="373"/>
      <c r="BH62" s="374">
        <v>945</v>
      </c>
      <c r="BJ62" s="280">
        <f t="shared" si="21"/>
        <v>-17.636615999999663</v>
      </c>
    </row>
    <row r="63" spans="1:78" ht="47.25" thickTop="1" x14ac:dyDescent="0.25">
      <c r="F63" s="10"/>
    </row>
    <row r="64" spans="1:78" x14ac:dyDescent="0.25">
      <c r="F64" s="10"/>
    </row>
    <row r="65" spans="1:63" x14ac:dyDescent="0.25">
      <c r="F65" s="10"/>
    </row>
    <row r="66" spans="1:63" x14ac:dyDescent="0.25">
      <c r="F66" s="10"/>
    </row>
    <row r="67" spans="1:63" x14ac:dyDescent="0.25">
      <c r="F67" s="10"/>
    </row>
    <row r="68" spans="1:63" x14ac:dyDescent="0.25">
      <c r="F68" s="10"/>
    </row>
    <row r="69" spans="1:63" x14ac:dyDescent="0.25">
      <c r="F69" s="10"/>
    </row>
    <row r="70" spans="1:63" x14ac:dyDescent="0.25">
      <c r="F70" s="10"/>
    </row>
    <row r="71" spans="1:63" x14ac:dyDescent="0.25">
      <c r="F71" s="10"/>
    </row>
    <row r="72" spans="1:63" x14ac:dyDescent="0.25">
      <c r="F72" s="10"/>
    </row>
    <row r="73" spans="1:63" s="327" customFormat="1" x14ac:dyDescent="0.25">
      <c r="A73" s="326"/>
      <c r="B73" s="223"/>
      <c r="F73" s="10"/>
      <c r="P73" s="328"/>
      <c r="AC73" s="328"/>
      <c r="AD73" s="329"/>
      <c r="AE73" s="329"/>
      <c r="AF73" s="330"/>
      <c r="AG73" s="230"/>
      <c r="AH73" s="230"/>
      <c r="AI73" s="230"/>
      <c r="AJ73" s="223"/>
      <c r="AK73" s="223"/>
      <c r="AL73" s="223"/>
      <c r="AM73" s="223"/>
      <c r="AN73" s="223"/>
      <c r="AO73" s="223"/>
      <c r="AP73" s="223"/>
      <c r="AQ73" s="223"/>
      <c r="AR73" s="223"/>
      <c r="AS73" s="331"/>
      <c r="AT73" s="331"/>
      <c r="AU73" s="386"/>
      <c r="AV73" s="387"/>
      <c r="AW73" s="378"/>
      <c r="AX73" s="378"/>
      <c r="AY73" s="378"/>
      <c r="AZ73" s="378"/>
      <c r="BA73" s="378"/>
      <c r="BB73" s="378"/>
      <c r="BC73" s="223"/>
      <c r="BD73" s="223"/>
      <c r="BE73" s="223"/>
      <c r="BF73" s="223"/>
      <c r="BG73" s="223"/>
      <c r="BH73" s="223"/>
      <c r="BI73" s="585"/>
      <c r="BJ73" s="221"/>
      <c r="BK73" s="222"/>
    </row>
    <row r="74" spans="1:63" s="327" customFormat="1" x14ac:dyDescent="0.25">
      <c r="A74" s="326"/>
      <c r="B74" s="223"/>
      <c r="F74" s="10"/>
      <c r="P74" s="328"/>
      <c r="AC74" s="328"/>
      <c r="AD74" s="329"/>
      <c r="AE74" s="329"/>
      <c r="AF74" s="330"/>
      <c r="AG74" s="230"/>
      <c r="AH74" s="230"/>
      <c r="AI74" s="230"/>
      <c r="AJ74" s="223"/>
      <c r="AK74" s="223"/>
      <c r="AL74" s="223"/>
      <c r="AM74" s="223"/>
      <c r="AN74" s="223"/>
      <c r="AO74" s="223"/>
      <c r="AP74" s="223"/>
      <c r="AQ74" s="223"/>
      <c r="AR74" s="223"/>
      <c r="AS74" s="331"/>
      <c r="AT74" s="331"/>
      <c r="AU74" s="386"/>
      <c r="AV74" s="387"/>
      <c r="AW74" s="378"/>
      <c r="AX74" s="378"/>
      <c r="AY74" s="378"/>
      <c r="AZ74" s="378"/>
      <c r="BA74" s="378"/>
      <c r="BB74" s="378"/>
      <c r="BC74" s="223"/>
      <c r="BD74" s="223"/>
      <c r="BE74" s="223"/>
      <c r="BF74" s="223"/>
      <c r="BG74" s="223"/>
      <c r="BH74" s="223"/>
      <c r="BI74" s="585"/>
      <c r="BJ74" s="221"/>
      <c r="BK74" s="222"/>
    </row>
    <row r="75" spans="1:63" s="327" customFormat="1" x14ac:dyDescent="0.25">
      <c r="A75" s="326"/>
      <c r="B75" s="223"/>
      <c r="F75" s="10"/>
      <c r="P75" s="328"/>
      <c r="AC75" s="328"/>
      <c r="AD75" s="329"/>
      <c r="AE75" s="329"/>
      <c r="AF75" s="330"/>
      <c r="AG75" s="230"/>
      <c r="AH75" s="230"/>
      <c r="AI75" s="230"/>
      <c r="AJ75" s="223"/>
      <c r="AK75" s="223"/>
      <c r="AL75" s="223"/>
      <c r="AM75" s="223"/>
      <c r="AN75" s="223"/>
      <c r="AO75" s="223"/>
      <c r="AP75" s="223"/>
      <c r="AQ75" s="223"/>
      <c r="AR75" s="223"/>
      <c r="AS75" s="331"/>
      <c r="AT75" s="331"/>
      <c r="AU75" s="386"/>
      <c r="AV75" s="387"/>
      <c r="AW75" s="378"/>
      <c r="AX75" s="378"/>
      <c r="AY75" s="378"/>
      <c r="AZ75" s="378"/>
      <c r="BA75" s="378"/>
      <c r="BB75" s="378"/>
      <c r="BC75" s="223"/>
      <c r="BD75" s="223"/>
      <c r="BE75" s="223"/>
      <c r="BF75" s="223"/>
      <c r="BG75" s="223"/>
      <c r="BH75" s="223"/>
      <c r="BI75" s="585"/>
      <c r="BJ75" s="221"/>
      <c r="BK75" s="222"/>
    </row>
    <row r="76" spans="1:63" s="327" customFormat="1" x14ac:dyDescent="0.25">
      <c r="A76" s="326"/>
      <c r="B76" s="223"/>
      <c r="F76" s="10"/>
      <c r="P76" s="328"/>
      <c r="AC76" s="328"/>
      <c r="AD76" s="329"/>
      <c r="AE76" s="329"/>
      <c r="AF76" s="330"/>
      <c r="AG76" s="230"/>
      <c r="AH76" s="230"/>
      <c r="AI76" s="230"/>
      <c r="AJ76" s="223"/>
      <c r="AK76" s="223"/>
      <c r="AL76" s="223"/>
      <c r="AM76" s="223"/>
      <c r="AN76" s="223"/>
      <c r="AO76" s="223"/>
      <c r="AP76" s="223"/>
      <c r="AQ76" s="223"/>
      <c r="AR76" s="223"/>
      <c r="AS76" s="331"/>
      <c r="AT76" s="331"/>
      <c r="AU76" s="386"/>
      <c r="AV76" s="387"/>
      <c r="AW76" s="378"/>
      <c r="AX76" s="378"/>
      <c r="AY76" s="378"/>
      <c r="AZ76" s="378"/>
      <c r="BA76" s="378"/>
      <c r="BB76" s="378"/>
      <c r="BC76" s="223"/>
      <c r="BD76" s="223"/>
      <c r="BE76" s="223"/>
      <c r="BF76" s="223"/>
      <c r="BG76" s="223"/>
      <c r="BH76" s="223"/>
      <c r="BI76" s="585"/>
      <c r="BJ76" s="221"/>
      <c r="BK76" s="222"/>
    </row>
  </sheetData>
  <mergeCells count="21">
    <mergeCell ref="BL9:BX9"/>
    <mergeCell ref="BL10:BX10"/>
    <mergeCell ref="BN52:BZ52"/>
    <mergeCell ref="BN53:BZ53"/>
    <mergeCell ref="S4:AC4"/>
    <mergeCell ref="AD4:AD6"/>
    <mergeCell ref="AF4:AR5"/>
    <mergeCell ref="AV4:BH4"/>
    <mergeCell ref="BL4:BW4"/>
    <mergeCell ref="AV5:BH5"/>
    <mergeCell ref="BL5:BW5"/>
    <mergeCell ref="A1:BH1"/>
    <mergeCell ref="BI1:BI1048576"/>
    <mergeCell ref="A4:A6"/>
    <mergeCell ref="B4:B6"/>
    <mergeCell ref="C4:C6"/>
    <mergeCell ref="D4:D6"/>
    <mergeCell ref="E4:E6"/>
    <mergeCell ref="F4:P5"/>
    <mergeCell ref="Q4:Q6"/>
    <mergeCell ref="R4:R6"/>
  </mergeCells>
  <conditionalFormatting sqref="U7:AB62">
    <cfRule type="cellIs" dxfId="7" priority="45" operator="lessThan">
      <formula>0.0854</formula>
    </cfRule>
    <cfRule type="cellIs" dxfId="6" priority="46" operator="greaterThanOrEqual">
      <formula>0.0845</formula>
    </cfRule>
  </conditionalFormatting>
  <conditionalFormatting sqref="S7:S62">
    <cfRule type="cellIs" dxfId="5" priority="43" operator="lessThan">
      <formula>0.09045</formula>
    </cfRule>
    <cfRule type="cellIs" dxfId="4" priority="44" operator="greaterThan">
      <formula>0.0905</formula>
    </cfRule>
  </conditionalFormatting>
  <conditionalFormatting sqref="G7:G9">
    <cfRule type="iconSet" priority="42">
      <iconSet iconSet="3Arrows">
        <cfvo type="percent" val="0"/>
        <cfvo type="num" val="27"/>
        <cfvo type="num" val="54"/>
      </iconSet>
    </cfRule>
  </conditionalFormatting>
  <conditionalFormatting sqref="G10">
    <cfRule type="iconSet" priority="41">
      <iconSet iconSet="3Arrows">
        <cfvo type="percent" val="0"/>
        <cfvo type="num" val="34"/>
        <cfvo type="num" val="68"/>
      </iconSet>
    </cfRule>
  </conditionalFormatting>
  <conditionalFormatting sqref="G11:G12">
    <cfRule type="iconSet" priority="40">
      <iconSet iconSet="3Arrows">
        <cfvo type="percent" val="0"/>
        <cfvo type="num" val="19"/>
        <cfvo type="num" val="37"/>
      </iconSet>
    </cfRule>
  </conditionalFormatting>
  <conditionalFormatting sqref="G13:G15">
    <cfRule type="iconSet" priority="39">
      <iconSet iconSet="3Arrows">
        <cfvo type="percent" val="0"/>
        <cfvo type="num" val="27"/>
        <cfvo type="num" val="54"/>
      </iconSet>
    </cfRule>
  </conditionalFormatting>
  <conditionalFormatting sqref="G16:G17">
    <cfRule type="iconSet" priority="38">
      <iconSet iconSet="3Arrows">
        <cfvo type="percent" val="0"/>
        <cfvo type="num" val="11"/>
        <cfvo type="num" val="22"/>
      </iconSet>
    </cfRule>
  </conditionalFormatting>
  <conditionalFormatting sqref="G19">
    <cfRule type="iconSet" priority="37">
      <iconSet iconSet="3Arrows">
        <cfvo type="percent" val="0"/>
        <cfvo type="num" val="8"/>
        <cfvo type="num" val="16"/>
      </iconSet>
    </cfRule>
  </conditionalFormatting>
  <conditionalFormatting sqref="G20">
    <cfRule type="iconSet" priority="36">
      <iconSet iconSet="3Arrows">
        <cfvo type="percent" val="0"/>
        <cfvo type="num" val="25"/>
        <cfvo type="num" val="50"/>
      </iconSet>
    </cfRule>
  </conditionalFormatting>
  <conditionalFormatting sqref="G21">
    <cfRule type="iconSet" priority="35">
      <iconSet iconSet="3Arrows">
        <cfvo type="percent" val="0"/>
        <cfvo type="num" val="23"/>
        <cfvo type="num" val="45"/>
      </iconSet>
    </cfRule>
  </conditionalFormatting>
  <conditionalFormatting sqref="G22">
    <cfRule type="iconSet" priority="34">
      <iconSet iconSet="3Arrows">
        <cfvo type="percent" val="0"/>
        <cfvo type="num" val="22"/>
        <cfvo type="num" val="43"/>
      </iconSet>
    </cfRule>
  </conditionalFormatting>
  <conditionalFormatting sqref="G23">
    <cfRule type="iconSet" priority="33">
      <iconSet iconSet="3Arrows">
        <cfvo type="percent" val="0"/>
        <cfvo type="num" val="16"/>
        <cfvo type="num" val="31"/>
      </iconSet>
    </cfRule>
  </conditionalFormatting>
  <conditionalFormatting sqref="G24">
    <cfRule type="iconSet" priority="32">
      <iconSet iconSet="3Arrows">
        <cfvo type="percent" val="0"/>
        <cfvo type="num" val="14"/>
        <cfvo type="num" val="28"/>
      </iconSet>
    </cfRule>
  </conditionalFormatting>
  <conditionalFormatting sqref="G25">
    <cfRule type="iconSet" priority="31">
      <iconSet iconSet="3Arrows">
        <cfvo type="percent" val="0"/>
        <cfvo type="num" val="6"/>
        <cfvo type="num" val="11"/>
      </iconSet>
    </cfRule>
  </conditionalFormatting>
  <conditionalFormatting sqref="G26">
    <cfRule type="iconSet" priority="30">
      <iconSet iconSet="3Arrows">
        <cfvo type="percent" val="0"/>
        <cfvo type="num" val="8"/>
        <cfvo type="num" val="15"/>
      </iconSet>
    </cfRule>
  </conditionalFormatting>
  <conditionalFormatting sqref="G27">
    <cfRule type="iconSet" priority="29">
      <iconSet iconSet="3Arrows">
        <cfvo type="percent" val="0"/>
        <cfvo type="num" val="31"/>
        <cfvo type="num" val="61"/>
      </iconSet>
    </cfRule>
  </conditionalFormatting>
  <conditionalFormatting sqref="G28">
    <cfRule type="iconSet" priority="28">
      <iconSet iconSet="3Arrows">
        <cfvo type="percent" val="0"/>
        <cfvo type="num" val="45"/>
        <cfvo type="num" val="90"/>
      </iconSet>
    </cfRule>
  </conditionalFormatting>
  <conditionalFormatting sqref="G29">
    <cfRule type="iconSet" priority="27">
      <iconSet iconSet="3Arrows">
        <cfvo type="percent" val="0"/>
        <cfvo type="percent" val="32"/>
        <cfvo type="percent" val="67"/>
      </iconSet>
    </cfRule>
  </conditionalFormatting>
  <conditionalFormatting sqref="G30">
    <cfRule type="iconSet" priority="26">
      <iconSet iconSet="3Arrows">
        <cfvo type="percent" val="0"/>
        <cfvo type="num" val="23"/>
        <cfvo type="num" val="45"/>
      </iconSet>
    </cfRule>
  </conditionalFormatting>
  <conditionalFormatting sqref="G31">
    <cfRule type="iconSet" priority="25">
      <iconSet iconSet="3Arrows">
        <cfvo type="percent" val="0"/>
        <cfvo type="num" val="10"/>
        <cfvo type="num" val="20"/>
      </iconSet>
    </cfRule>
  </conditionalFormatting>
  <conditionalFormatting sqref="G32">
    <cfRule type="iconSet" priority="24">
      <iconSet iconSet="3Arrows">
        <cfvo type="percent" val="0"/>
        <cfvo type="num" val="14"/>
        <cfvo type="num" val="27"/>
      </iconSet>
    </cfRule>
  </conditionalFormatting>
  <conditionalFormatting sqref="G33">
    <cfRule type="iconSet" priority="23">
      <iconSet iconSet="3Arrows">
        <cfvo type="percent" val="0"/>
        <cfvo type="num" val="10"/>
        <cfvo type="num" val="20"/>
      </iconSet>
    </cfRule>
  </conditionalFormatting>
  <conditionalFormatting sqref="G34">
    <cfRule type="iconSet" priority="22">
      <iconSet iconSet="3Arrows">
        <cfvo type="percent" val="0"/>
        <cfvo type="num" val="14"/>
        <cfvo type="num" val="27"/>
      </iconSet>
    </cfRule>
  </conditionalFormatting>
  <conditionalFormatting sqref="G35:G36">
    <cfRule type="iconSet" priority="21">
      <iconSet iconSet="3Arrows">
        <cfvo type="percent" val="0"/>
        <cfvo type="num" val="14"/>
        <cfvo type="num" val="27"/>
      </iconSet>
    </cfRule>
  </conditionalFormatting>
  <conditionalFormatting sqref="G37">
    <cfRule type="iconSet" priority="20">
      <iconSet iconSet="3Arrows">
        <cfvo type="percent" val="0"/>
        <cfvo type="num" val="21"/>
        <cfvo type="num" val="41"/>
      </iconSet>
    </cfRule>
  </conditionalFormatting>
  <conditionalFormatting sqref="G38">
    <cfRule type="iconSet" priority="19">
      <iconSet iconSet="3Arrows">
        <cfvo type="percent" val="0"/>
        <cfvo type="num" val="14"/>
        <cfvo type="num" val="27"/>
      </iconSet>
    </cfRule>
  </conditionalFormatting>
  <conditionalFormatting sqref="G39">
    <cfRule type="iconSet" priority="18">
      <iconSet iconSet="3Arrows">
        <cfvo type="percent" val="0"/>
        <cfvo type="num" val="14"/>
        <cfvo type="num" val="27"/>
      </iconSet>
    </cfRule>
  </conditionalFormatting>
  <conditionalFormatting sqref="G40">
    <cfRule type="iconSet" priority="17">
      <iconSet iconSet="3Arrows">
        <cfvo type="percent" val="0"/>
        <cfvo type="num" val="25"/>
        <cfvo type="num" val="50"/>
      </iconSet>
    </cfRule>
  </conditionalFormatting>
  <conditionalFormatting sqref="G41">
    <cfRule type="iconSet" priority="16">
      <iconSet iconSet="3Arrows">
        <cfvo type="percent" val="0"/>
        <cfvo type="num" val="16"/>
        <cfvo type="num" val="32"/>
      </iconSet>
    </cfRule>
  </conditionalFormatting>
  <conditionalFormatting sqref="G42">
    <cfRule type="iconSet" priority="15">
      <iconSet iconSet="3Arrows">
        <cfvo type="percent" val="0"/>
        <cfvo type="num" val="14"/>
        <cfvo type="num" val="27"/>
      </iconSet>
    </cfRule>
  </conditionalFormatting>
  <conditionalFormatting sqref="G43">
    <cfRule type="iconSet" priority="14">
      <iconSet iconSet="3Arrows">
        <cfvo type="percent" val="0"/>
        <cfvo type="num" val="14"/>
        <cfvo type="num" val="27"/>
      </iconSet>
    </cfRule>
  </conditionalFormatting>
  <conditionalFormatting sqref="G44">
    <cfRule type="iconSet" priority="13">
      <iconSet iconSet="3Arrows">
        <cfvo type="percent" val="0"/>
        <cfvo type="num" val="25"/>
        <cfvo type="num" val="50"/>
      </iconSet>
    </cfRule>
  </conditionalFormatting>
  <conditionalFormatting sqref="G45">
    <cfRule type="iconSet" priority="12">
      <iconSet iconSet="3Arrows">
        <cfvo type="percent" val="0"/>
        <cfvo type="num" val="17"/>
        <cfvo type="num" val="33"/>
      </iconSet>
    </cfRule>
  </conditionalFormatting>
  <conditionalFormatting sqref="G46">
    <cfRule type="iconSet" priority="11">
      <iconSet iconSet="3Arrows">
        <cfvo type="percent" val="0"/>
        <cfvo type="num" val="21"/>
        <cfvo type="num" val="42"/>
      </iconSet>
    </cfRule>
  </conditionalFormatting>
  <conditionalFormatting sqref="G47">
    <cfRule type="iconSet" priority="10">
      <iconSet iconSet="3Arrows">
        <cfvo type="percent" val="0"/>
        <cfvo type="num" val="23"/>
        <cfvo type="num" val="45"/>
      </iconSet>
    </cfRule>
  </conditionalFormatting>
  <conditionalFormatting sqref="G48">
    <cfRule type="iconSet" priority="9">
      <iconSet iconSet="3Arrows">
        <cfvo type="percent" val="0"/>
        <cfvo type="num" val="13"/>
        <cfvo type="num" val="25"/>
      </iconSet>
    </cfRule>
  </conditionalFormatting>
  <conditionalFormatting sqref="G49">
    <cfRule type="iconSet" priority="8">
      <iconSet iconSet="3Arrows">
        <cfvo type="percent" val="0"/>
        <cfvo type="num" val="13"/>
        <cfvo type="num" val="25"/>
      </iconSet>
    </cfRule>
  </conditionalFormatting>
  <conditionalFormatting sqref="G50">
    <cfRule type="iconSet" priority="7">
      <iconSet iconSet="3Arrows">
        <cfvo type="percent" val="0"/>
        <cfvo type="num" val="23"/>
        <cfvo type="num" val="45"/>
      </iconSet>
    </cfRule>
  </conditionalFormatting>
  <conditionalFormatting sqref="G51:G52">
    <cfRule type="iconSet" priority="6">
      <iconSet iconSet="3Arrows">
        <cfvo type="percent" val="0"/>
        <cfvo type="num" val="23"/>
        <cfvo type="num" val="45"/>
      </iconSet>
    </cfRule>
  </conditionalFormatting>
  <conditionalFormatting sqref="G53:G56">
    <cfRule type="iconSet" priority="5">
      <iconSet iconSet="3Arrows">
        <cfvo type="percent" val="0"/>
        <cfvo type="num" val="12"/>
        <cfvo type="num" val="23"/>
      </iconSet>
    </cfRule>
  </conditionalFormatting>
  <conditionalFormatting sqref="F7 H7:O7">
    <cfRule type="iconSet" priority="48">
      <iconSet iconSet="3Arrows">
        <cfvo type="percent" val="0"/>
        <cfvo type="num" val="27"/>
        <cfvo type="num" val="54"/>
      </iconSet>
    </cfRule>
  </conditionalFormatting>
  <conditionalFormatting sqref="F8 H8:O8">
    <cfRule type="iconSet" priority="49">
      <iconSet iconSet="3Arrows">
        <cfvo type="percent" val="0"/>
        <cfvo type="num" val="27"/>
        <cfvo type="num" val="54"/>
      </iconSet>
    </cfRule>
  </conditionalFormatting>
  <conditionalFormatting sqref="F9 H9:O9">
    <cfRule type="iconSet" priority="50">
      <iconSet iconSet="3Arrows">
        <cfvo type="percent" val="0"/>
        <cfvo type="num" val="27"/>
        <cfvo type="num" val="54"/>
      </iconSet>
    </cfRule>
  </conditionalFormatting>
  <conditionalFormatting sqref="F10 H10:O10">
    <cfRule type="iconSet" priority="51">
      <iconSet iconSet="3Arrows">
        <cfvo type="percent" val="0"/>
        <cfvo type="num" val="34"/>
        <cfvo type="num" val="68"/>
      </iconSet>
    </cfRule>
  </conditionalFormatting>
  <conditionalFormatting sqref="F11 H11:O11">
    <cfRule type="iconSet" priority="52">
      <iconSet iconSet="3Arrows">
        <cfvo type="percent" val="0"/>
        <cfvo type="num" val="38"/>
        <cfvo type="num" val="75"/>
      </iconSet>
    </cfRule>
  </conditionalFormatting>
  <conditionalFormatting sqref="F12 H12:O12">
    <cfRule type="iconSet" priority="53">
      <iconSet iconSet="3Arrows">
        <cfvo type="percent" val="0"/>
        <cfvo type="num" val="34"/>
        <cfvo type="num" val="68"/>
      </iconSet>
    </cfRule>
  </conditionalFormatting>
  <conditionalFormatting sqref="F13 H13:O13">
    <cfRule type="iconSet" priority="54">
      <iconSet iconSet="3Arrows">
        <cfvo type="percent" val="0"/>
        <cfvo type="num" val="50"/>
        <cfvo type="num" val="100"/>
      </iconSet>
    </cfRule>
  </conditionalFormatting>
  <conditionalFormatting sqref="F14 H14:O14">
    <cfRule type="iconSet" priority="55">
      <iconSet iconSet="3Arrows">
        <cfvo type="percent" val="0"/>
        <cfvo type="num" val="50"/>
        <cfvo type="num" val="100"/>
      </iconSet>
    </cfRule>
  </conditionalFormatting>
  <conditionalFormatting sqref="F15 H15:O15">
    <cfRule type="iconSet" priority="56">
      <iconSet iconSet="3Arrows">
        <cfvo type="percent" val="0"/>
        <cfvo type="num" val="50"/>
        <cfvo type="num" val="100"/>
      </iconSet>
    </cfRule>
  </conditionalFormatting>
  <conditionalFormatting sqref="F16 H16:O16">
    <cfRule type="iconSet" priority="57">
      <iconSet iconSet="3Arrows">
        <cfvo type="percent" val="0"/>
        <cfvo type="num" val="50"/>
        <cfvo type="num" val="100"/>
      </iconSet>
    </cfRule>
  </conditionalFormatting>
  <conditionalFormatting sqref="F17 H17:O17">
    <cfRule type="iconSet" priority="58">
      <iconSet iconSet="3Arrows">
        <cfvo type="percent" val="0"/>
        <cfvo type="num" val="50"/>
        <cfvo type="num" val="100"/>
      </iconSet>
    </cfRule>
  </conditionalFormatting>
  <conditionalFormatting sqref="F18 H18:O18">
    <cfRule type="iconSet" priority="59">
      <iconSet iconSet="3Arrows">
        <cfvo type="percent" val="0"/>
        <cfvo type="num" val="50"/>
        <cfvo type="num" val="100"/>
      </iconSet>
    </cfRule>
  </conditionalFormatting>
  <conditionalFormatting sqref="F19 H19:O19">
    <cfRule type="iconSet" priority="60">
      <iconSet iconSet="3Arrows">
        <cfvo type="percent" val="0"/>
        <cfvo type="num" val="50"/>
        <cfvo type="num" val="100"/>
      </iconSet>
    </cfRule>
  </conditionalFormatting>
  <conditionalFormatting sqref="F20 H20:O20">
    <cfRule type="iconSet" priority="61">
      <iconSet iconSet="3Arrows">
        <cfvo type="percent" val="0"/>
        <cfvo type="num" val="50"/>
        <cfvo type="num" val="100"/>
      </iconSet>
    </cfRule>
  </conditionalFormatting>
  <conditionalFormatting sqref="F21 H21:O21">
    <cfRule type="iconSet" priority="62">
      <iconSet iconSet="3Arrows">
        <cfvo type="percent" val="0"/>
        <cfvo type="num" val="50"/>
        <cfvo type="num" val="100"/>
      </iconSet>
    </cfRule>
  </conditionalFormatting>
  <conditionalFormatting sqref="F22 H22:O22">
    <cfRule type="iconSet" priority="63">
      <iconSet iconSet="3Arrows">
        <cfvo type="percent" val="0"/>
        <cfvo type="num" val="50"/>
        <cfvo type="num" val="100"/>
      </iconSet>
    </cfRule>
  </conditionalFormatting>
  <conditionalFormatting sqref="F23 H23:O23">
    <cfRule type="iconSet" priority="64">
      <iconSet iconSet="3Arrows">
        <cfvo type="percent" val="0"/>
        <cfvo type="num" val="26.5"/>
        <cfvo type="num" val="53"/>
      </iconSet>
    </cfRule>
  </conditionalFormatting>
  <conditionalFormatting sqref="F24 H24:O24">
    <cfRule type="iconSet" priority="65">
      <iconSet iconSet="3Arrows">
        <cfvo type="percent" val="0"/>
        <cfvo type="num" val="50"/>
        <cfvo type="num" val="100"/>
      </iconSet>
    </cfRule>
  </conditionalFormatting>
  <conditionalFormatting sqref="F25 H25:O25">
    <cfRule type="iconSet" priority="66">
      <iconSet iconSet="3Arrows">
        <cfvo type="percent" val="0"/>
        <cfvo type="num" val="13"/>
        <cfvo type="num" val="26"/>
      </iconSet>
    </cfRule>
  </conditionalFormatting>
  <conditionalFormatting sqref="F26 H26:O26">
    <cfRule type="iconSet" priority="67">
      <iconSet iconSet="3Arrows">
        <cfvo type="percent" val="0"/>
        <cfvo type="num" val="21.5"/>
        <cfvo type="num" val="43"/>
      </iconSet>
    </cfRule>
  </conditionalFormatting>
  <conditionalFormatting sqref="F27 H27:O27">
    <cfRule type="iconSet" priority="68">
      <iconSet iconSet="3Arrows">
        <cfvo type="percent" val="0"/>
        <cfvo type="num" val="56.5"/>
        <cfvo type="num" val="113"/>
      </iconSet>
    </cfRule>
  </conditionalFormatting>
  <conditionalFormatting sqref="F28 H28:O28">
    <cfRule type="iconSet" priority="69">
      <iconSet iconSet="3Arrows">
        <cfvo type="percent" val="0"/>
        <cfvo type="num" val="83.5"/>
        <cfvo type="num" val="167"/>
      </iconSet>
    </cfRule>
  </conditionalFormatting>
  <conditionalFormatting sqref="F29 H29:O29">
    <cfRule type="iconSet" priority="70">
      <iconSet iconSet="3Arrows">
        <cfvo type="percent" val="0"/>
        <cfvo type="num" val="58.5"/>
        <cfvo type="num" val="117"/>
      </iconSet>
    </cfRule>
  </conditionalFormatting>
  <conditionalFormatting sqref="F30 H30:O30">
    <cfRule type="iconSet" priority="71">
      <iconSet iconSet="3Arrows">
        <cfvo type="percent" val="0"/>
        <cfvo type="num" val="41.5"/>
        <cfvo type="num" val="83"/>
      </iconSet>
    </cfRule>
  </conditionalFormatting>
  <conditionalFormatting sqref="F31 H31:O31">
    <cfRule type="iconSet" priority="72">
      <iconSet iconSet="3Arrows">
        <cfvo type="percent" val="0"/>
        <cfvo type="num" val="18.5"/>
        <cfvo type="num" val="37"/>
      </iconSet>
    </cfRule>
  </conditionalFormatting>
  <conditionalFormatting sqref="F32 H32:O32">
    <cfRule type="iconSet" priority="73">
      <iconSet iconSet="3Arrows">
        <cfvo type="percent" val="0"/>
        <cfvo type="num" val="25"/>
        <cfvo type="num" val="50"/>
      </iconSet>
    </cfRule>
  </conditionalFormatting>
  <conditionalFormatting sqref="F33 H33:O33">
    <cfRule type="iconSet" priority="74">
      <iconSet iconSet="3Arrows">
        <cfvo type="percent" val="0"/>
        <cfvo type="num" val="18.5"/>
        <cfvo type="num" val="37"/>
      </iconSet>
    </cfRule>
  </conditionalFormatting>
  <conditionalFormatting sqref="F34 H34:O34">
    <cfRule type="iconSet" priority="75">
      <iconSet iconSet="3Arrows">
        <cfvo type="percent" val="0"/>
        <cfvo type="num" val="25"/>
        <cfvo type="num" val="50"/>
      </iconSet>
    </cfRule>
  </conditionalFormatting>
  <conditionalFormatting sqref="F35 H35:O35">
    <cfRule type="iconSet" priority="76">
      <iconSet iconSet="3Arrows">
        <cfvo type="percent" val="0"/>
        <cfvo type="num" val="25"/>
        <cfvo type="num" val="50"/>
      </iconSet>
    </cfRule>
  </conditionalFormatting>
  <conditionalFormatting sqref="F36 H36:O36">
    <cfRule type="iconSet" priority="77">
      <iconSet iconSet="3Arrows">
        <cfvo type="percent" val="0"/>
        <cfvo type="num" val="25"/>
        <cfvo type="num" val="50"/>
      </iconSet>
    </cfRule>
  </conditionalFormatting>
  <conditionalFormatting sqref="F37 H37:O37">
    <cfRule type="iconSet" priority="78">
      <iconSet iconSet="3Arrows">
        <cfvo type="percent" val="0"/>
        <cfvo type="num" val="37.5"/>
        <cfvo type="num" val="75"/>
      </iconSet>
    </cfRule>
  </conditionalFormatting>
  <conditionalFormatting sqref="F38 H38:O38">
    <cfRule type="iconSet" priority="79">
      <iconSet iconSet="3Arrows">
        <cfvo type="percent" val="0"/>
        <cfvo type="num" val="25"/>
        <cfvo type="num" val="50"/>
      </iconSet>
    </cfRule>
  </conditionalFormatting>
  <conditionalFormatting sqref="F39 H39:O39">
    <cfRule type="iconSet" priority="80">
      <iconSet iconSet="3Arrows">
        <cfvo type="percent" val="0"/>
        <cfvo type="num" val="25"/>
        <cfvo type="num" val="50"/>
      </iconSet>
    </cfRule>
  </conditionalFormatting>
  <conditionalFormatting sqref="F40 H40:O40">
    <cfRule type="iconSet" priority="81">
      <iconSet iconSet="3Arrows">
        <cfvo type="percent" val="0"/>
        <cfvo type="num" val="46"/>
        <cfvo type="num" val="92"/>
      </iconSet>
    </cfRule>
  </conditionalFormatting>
  <conditionalFormatting sqref="F41 H41:O41">
    <cfRule type="iconSet" priority="82">
      <iconSet iconSet="3Arrows">
        <cfvo type="percent" val="0"/>
        <cfvo type="num" val="46"/>
        <cfvo type="num" val="92"/>
      </iconSet>
    </cfRule>
  </conditionalFormatting>
  <conditionalFormatting sqref="F42 H42:O42">
    <cfRule type="iconSet" priority="83">
      <iconSet iconSet="3Arrows">
        <cfvo type="percent" val="0"/>
        <cfvo type="num" val="25"/>
        <cfvo type="num" val="50"/>
      </iconSet>
    </cfRule>
  </conditionalFormatting>
  <conditionalFormatting sqref="F43 H43:O43">
    <cfRule type="iconSet" priority="84">
      <iconSet iconSet="3Arrows">
        <cfvo type="percent" val="0"/>
        <cfvo type="num" val="46"/>
        <cfvo type="num" val="92"/>
      </iconSet>
    </cfRule>
  </conditionalFormatting>
  <conditionalFormatting sqref="F44 H44:O44">
    <cfRule type="iconSet" priority="85">
      <iconSet iconSet="3Arrows">
        <cfvo type="percent" val="0"/>
        <cfvo type="num" val="46"/>
        <cfvo type="num" val="92"/>
      </iconSet>
    </cfRule>
  </conditionalFormatting>
  <conditionalFormatting sqref="F45 H45:O45">
    <cfRule type="iconSet" priority="86">
      <iconSet iconSet="3Arrows">
        <cfvo type="percent" val="0"/>
        <cfvo type="num" val="46"/>
        <cfvo type="num" val="92"/>
      </iconSet>
    </cfRule>
  </conditionalFormatting>
  <conditionalFormatting sqref="F46 H46:O46">
    <cfRule type="iconSet" priority="87">
      <iconSet iconSet="3Arrows">
        <cfvo type="percent" val="0"/>
        <cfvo type="num" val="46"/>
        <cfvo type="num" val="92"/>
      </iconSet>
    </cfRule>
  </conditionalFormatting>
  <conditionalFormatting sqref="F47 H47:O47">
    <cfRule type="iconSet" priority="88">
      <iconSet iconSet="3Arrows">
        <cfvo type="percent" val="0"/>
        <cfvo type="num" val="41.5"/>
        <cfvo type="num" val="83"/>
      </iconSet>
    </cfRule>
  </conditionalFormatting>
  <conditionalFormatting sqref="F48 H48:O48">
    <cfRule type="iconSet" priority="89">
      <iconSet iconSet="3Arrows">
        <cfvo type="percent" val="0"/>
        <cfvo type="num" val="41.5"/>
        <cfvo type="num" val="83"/>
      </iconSet>
    </cfRule>
  </conditionalFormatting>
  <conditionalFormatting sqref="F49 H49:O49">
    <cfRule type="iconSet" priority="90">
      <iconSet iconSet="3Arrows">
        <cfvo type="percent" val="0"/>
        <cfvo type="num" val="41.5"/>
        <cfvo type="num" val="83"/>
      </iconSet>
    </cfRule>
  </conditionalFormatting>
  <conditionalFormatting sqref="F50 H50:O50">
    <cfRule type="iconSet" priority="91">
      <iconSet iconSet="3Arrows">
        <cfvo type="percent" val="0"/>
        <cfvo type="num" val="21"/>
        <cfvo type="num" val="42"/>
      </iconSet>
    </cfRule>
  </conditionalFormatting>
  <conditionalFormatting sqref="F51 H51:O51">
    <cfRule type="iconSet" priority="92">
      <iconSet iconSet="3Arrows">
        <cfvo type="percent" val="0"/>
        <cfvo type="num" val="21"/>
        <cfvo type="num" val="42"/>
      </iconSet>
    </cfRule>
  </conditionalFormatting>
  <conditionalFormatting sqref="F52 H52:O52">
    <cfRule type="iconSet" priority="93">
      <iconSet iconSet="3Arrows">
        <cfvo type="percent" val="0"/>
        <cfvo type="num" val="21"/>
        <cfvo type="num" val="42"/>
      </iconSet>
    </cfRule>
  </conditionalFormatting>
  <conditionalFormatting sqref="F53 H53:O53">
    <cfRule type="iconSet" priority="94">
      <iconSet iconSet="3Arrows">
        <cfvo type="percent" val="0"/>
        <cfvo type="num" val="21"/>
        <cfvo type="num" val="42"/>
      </iconSet>
    </cfRule>
  </conditionalFormatting>
  <conditionalFormatting sqref="F54 H54:O54">
    <cfRule type="iconSet" priority="95">
      <iconSet iconSet="3Arrows">
        <cfvo type="percent" val="0"/>
        <cfvo type="num" val="83.5"/>
        <cfvo type="num" val="167"/>
      </iconSet>
    </cfRule>
  </conditionalFormatting>
  <conditionalFormatting sqref="F55 H55:O55">
    <cfRule type="iconSet" priority="96">
      <iconSet iconSet="3Arrows">
        <cfvo type="percent" val="0"/>
        <cfvo type="num" val="83.5"/>
        <cfvo type="num" val="167"/>
      </iconSet>
    </cfRule>
  </conditionalFormatting>
  <conditionalFormatting sqref="F56 H56:O56">
    <cfRule type="iconSet" priority="97">
      <iconSet iconSet="3Arrows">
        <cfvo type="percent" val="0"/>
        <cfvo type="num" val="83.5"/>
        <cfvo type="num" val="167"/>
      </iconSet>
    </cfRule>
  </conditionalFormatting>
  <conditionalFormatting sqref="F57 H57:O57">
    <cfRule type="iconSet" priority="98">
      <iconSet iconSet="3Arrows">
        <cfvo type="percent" val="0"/>
        <cfvo type="num" val="83.5"/>
        <cfvo type="num" val="167"/>
      </iconSet>
    </cfRule>
  </conditionalFormatting>
  <conditionalFormatting sqref="F58 H58:O58">
    <cfRule type="iconSet" priority="99">
      <iconSet iconSet="3Arrows">
        <cfvo type="percent" val="0"/>
        <cfvo type="num" val="83.5"/>
        <cfvo type="num" val="167"/>
      </iconSet>
    </cfRule>
  </conditionalFormatting>
  <conditionalFormatting sqref="F59 H59:O59">
    <cfRule type="iconSet" priority="100">
      <iconSet iconSet="3Arrows">
        <cfvo type="percent" val="0"/>
        <cfvo type="num" val="83.5"/>
        <cfvo type="num" val="167"/>
      </iconSet>
    </cfRule>
  </conditionalFormatting>
  <conditionalFormatting sqref="F60 H60:O60">
    <cfRule type="iconSet" priority="101">
      <iconSet iconSet="3Arrows">
        <cfvo type="percent" val="0"/>
        <cfvo type="num" val="16"/>
        <cfvo type="num" val="32"/>
      </iconSet>
    </cfRule>
  </conditionalFormatting>
  <conditionalFormatting sqref="F61:F62 H61:O62">
    <cfRule type="iconSet" priority="102">
      <iconSet iconSet="3Arrows">
        <cfvo type="percent" val="0"/>
        <cfvo type="num" val="18"/>
        <cfvo type="num" val="18"/>
      </iconSet>
    </cfRule>
  </conditionalFormatting>
  <conditionalFormatting sqref="G18">
    <cfRule type="iconSet" priority="268">
      <iconSet iconSet="3Arrows">
        <cfvo type="percent" val="0"/>
        <cfvo type="num" val="20"/>
        <cfvo type="num" val="$AG$18"/>
      </iconSet>
    </cfRule>
  </conditionalFormatting>
  <conditionalFormatting sqref="G57:G62">
    <cfRule type="iconSet" priority="269">
      <iconSet iconSet="3Arrows">
        <cfvo type="percent" val="0"/>
        <cfvo type="num" val="45"/>
        <cfvo type="num" val="90"/>
      </iconSet>
    </cfRule>
  </conditionalFormatting>
  <conditionalFormatting sqref="T7:T62">
    <cfRule type="cellIs" dxfId="3" priority="1" operator="greaterThanOrEqual">
      <formula>0.0445</formula>
    </cfRule>
    <cfRule type="cellIs" dxfId="2" priority="2" operator="lessThanOrEqual">
      <formula>0.0444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A3D4F-5B04-43EA-8F80-E1A8ED974AE7}">
  <dimension ref="A1:CC61"/>
  <sheetViews>
    <sheetView zoomScale="44" zoomScaleNormal="44" zoomScaleSheetLayoutView="40" workbookViewId="0">
      <pane xSplit="2" ySplit="6" topLeftCell="AE13" activePane="bottomRight" state="frozen"/>
      <selection pane="topRight" activeCell="D1" sqref="D1"/>
      <selection pane="bottomLeft" activeCell="A7" sqref="A7"/>
      <selection pane="bottomRight" activeCell="AR13" sqref="AR13"/>
    </sheetView>
  </sheetViews>
  <sheetFormatPr baseColWidth="10" defaultColWidth="11.42578125" defaultRowHeight="46.5" x14ac:dyDescent="0.25"/>
  <cols>
    <col min="1" max="1" width="10.28515625" style="326" customWidth="1"/>
    <col min="2" max="2" width="85.28515625" style="223" customWidth="1"/>
    <col min="3" max="4" width="22.7109375" style="327" customWidth="1"/>
    <col min="5" max="5" width="23.42578125" style="327" customWidth="1"/>
    <col min="6" max="6" width="24.85546875" style="327" customWidth="1"/>
    <col min="7" max="16" width="17.7109375" style="327" customWidth="1"/>
    <col min="17" max="17" width="18.140625" style="328" customWidth="1"/>
    <col min="18" max="18" width="24.7109375" style="327" customWidth="1"/>
    <col min="19" max="23" width="18.7109375" style="327" customWidth="1"/>
    <col min="24" max="24" width="19" style="327" customWidth="1"/>
    <col min="25" max="27" width="19.85546875" style="327" customWidth="1"/>
    <col min="28" max="28" width="15.7109375" style="327" customWidth="1"/>
    <col min="29" max="30" width="15.7109375" style="327" hidden="1" customWidth="1"/>
    <col min="31" max="32" width="22.42578125" style="328" customWidth="1"/>
    <col min="33" max="33" width="38.5703125" style="329" customWidth="1"/>
    <col min="34" max="34" width="9" style="329" customWidth="1"/>
    <col min="35" max="35" width="10.7109375" style="330" customWidth="1"/>
    <col min="36" max="38" width="10.7109375" style="230" customWidth="1"/>
    <col min="39" max="39" width="10.7109375" style="223" customWidth="1"/>
    <col min="40" max="40" width="11.140625" style="223" customWidth="1"/>
    <col min="41" max="46" width="10.7109375" style="223" customWidth="1"/>
    <col min="47" max="47" width="11.42578125" style="329" customWidth="1"/>
    <col min="48" max="48" width="10.7109375" style="330" customWidth="1"/>
    <col min="49" max="51" width="10.7109375" style="230" customWidth="1"/>
    <col min="52" max="59" width="10.7109375" style="223" customWidth="1"/>
    <col min="60" max="60" width="15.28515625" style="223" customWidth="1"/>
    <col min="61" max="61" width="4.85546875" style="331" customWidth="1"/>
    <col min="62" max="62" width="10.5703125" style="331" customWidth="1"/>
    <col min="63" max="63" width="4.85546875" style="331" customWidth="1"/>
    <col min="64" max="64" width="10.7109375" style="332" customWidth="1"/>
    <col min="65" max="75" width="10.7109375" style="223" customWidth="1"/>
    <col min="76" max="76" width="25.140625" style="223" customWidth="1"/>
    <col min="77" max="77" width="3.28515625" style="585" customWidth="1"/>
    <col min="78" max="78" width="27.28515625" style="222" customWidth="1"/>
    <col min="79" max="79" width="16.140625" style="223" customWidth="1"/>
    <col min="80" max="16384" width="11.42578125" style="223"/>
  </cols>
  <sheetData>
    <row r="1" spans="1:81" ht="175.5" customHeight="1" thickBot="1" x14ac:dyDescent="0.3">
      <c r="A1" s="585" t="s">
        <v>262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85"/>
      <c r="AO1" s="585"/>
      <c r="AP1" s="585"/>
      <c r="AQ1" s="585"/>
      <c r="AR1" s="585"/>
      <c r="AS1" s="585"/>
      <c r="AT1" s="585"/>
      <c r="AU1" s="585"/>
      <c r="AV1" s="585"/>
      <c r="AW1" s="585"/>
      <c r="AX1" s="585"/>
      <c r="AY1" s="585"/>
      <c r="AZ1" s="585"/>
      <c r="BA1" s="585"/>
      <c r="BB1" s="585"/>
      <c r="BC1" s="585"/>
      <c r="BD1" s="585"/>
      <c r="BE1" s="585"/>
      <c r="BF1" s="585"/>
      <c r="BG1" s="585"/>
      <c r="BH1" s="585"/>
      <c r="BI1" s="585"/>
      <c r="BJ1" s="585"/>
      <c r="BK1" s="585"/>
      <c r="BL1" s="585"/>
      <c r="BM1" s="585"/>
      <c r="BN1" s="585"/>
      <c r="BO1" s="585"/>
      <c r="BP1" s="585"/>
      <c r="BQ1" s="585"/>
      <c r="BR1" s="585"/>
      <c r="BS1" s="585"/>
      <c r="BT1" s="585"/>
      <c r="BU1" s="585"/>
      <c r="BV1" s="585"/>
      <c r="BW1" s="585"/>
      <c r="BX1" s="585"/>
      <c r="CC1" s="223">
        <v>10</v>
      </c>
    </row>
    <row r="2" spans="1:81" ht="60.75" customHeight="1" thickBot="1" x14ac:dyDescent="0.3">
      <c r="A2" s="13"/>
      <c r="B2" s="224" t="s">
        <v>225</v>
      </c>
      <c r="C2" s="225" t="s">
        <v>226</v>
      </c>
      <c r="D2" s="226" t="s">
        <v>227</v>
      </c>
      <c r="E2" s="227" t="s">
        <v>228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228"/>
      <c r="AJ2" s="229"/>
      <c r="AU2" s="13"/>
      <c r="AV2" s="228"/>
      <c r="AW2" s="229"/>
      <c r="BH2" s="231"/>
      <c r="BI2" s="232"/>
      <c r="BJ2" s="232"/>
      <c r="BK2" s="232"/>
      <c r="BL2" s="233"/>
      <c r="BM2" s="234"/>
    </row>
    <row r="3" spans="1:81" ht="56.25" customHeight="1" thickBot="1" x14ac:dyDescent="0.3">
      <c r="A3" s="13"/>
      <c r="B3" s="224"/>
      <c r="C3" s="235"/>
      <c r="D3" s="235"/>
      <c r="E3" s="13"/>
      <c r="F3" s="235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506">
        <v>0.09</v>
      </c>
      <c r="T3" s="507">
        <v>4.4999999999999998E-2</v>
      </c>
      <c r="U3" s="505">
        <v>8.6499999999999994E-2</v>
      </c>
      <c r="V3" s="505">
        <v>8.6499999999999994E-2</v>
      </c>
      <c r="W3" s="505">
        <v>8.6499999999999994E-2</v>
      </c>
      <c r="X3" s="505">
        <v>8.6499999999999994E-2</v>
      </c>
      <c r="Y3" s="505">
        <v>8.6499999999999994E-2</v>
      </c>
      <c r="Z3" s="505">
        <v>8.6499999999999994E-2</v>
      </c>
      <c r="AA3" s="505">
        <v>8.6499999999999994E-2</v>
      </c>
      <c r="AB3" s="505">
        <v>8.6499999999999994E-2</v>
      </c>
      <c r="AC3" s="13"/>
      <c r="AD3" s="13"/>
      <c r="AE3" s="13"/>
      <c r="AF3" s="13"/>
      <c r="AG3" s="13"/>
      <c r="AH3" s="13"/>
      <c r="AI3" s="228"/>
      <c r="AJ3" s="229"/>
      <c r="AU3" s="13"/>
      <c r="AV3" s="228"/>
      <c r="AW3" s="229"/>
      <c r="BH3" s="231"/>
      <c r="BI3" s="232"/>
      <c r="BJ3" s="232"/>
      <c r="BK3" s="232"/>
      <c r="BL3" s="233"/>
      <c r="BM3" s="234"/>
    </row>
    <row r="4" spans="1:81" s="234" customFormat="1" ht="113.25" customHeight="1" thickTop="1" x14ac:dyDescent="0.25">
      <c r="A4" s="605"/>
      <c r="B4" s="607" t="s">
        <v>96</v>
      </c>
      <c r="C4" s="610" t="s">
        <v>229</v>
      </c>
      <c r="D4" s="610" t="s">
        <v>230</v>
      </c>
      <c r="E4" s="661" t="s">
        <v>233</v>
      </c>
      <c r="F4" s="664" t="s">
        <v>231</v>
      </c>
      <c r="G4" s="616" t="s">
        <v>232</v>
      </c>
      <c r="H4" s="617"/>
      <c r="I4" s="617"/>
      <c r="J4" s="617"/>
      <c r="K4" s="617"/>
      <c r="L4" s="617"/>
      <c r="M4" s="617"/>
      <c r="N4" s="617"/>
      <c r="O4" s="617"/>
      <c r="P4" s="617"/>
      <c r="Q4" s="618"/>
      <c r="R4" s="622" t="s">
        <v>234</v>
      </c>
      <c r="S4" s="655" t="s">
        <v>250</v>
      </c>
      <c r="T4" s="656"/>
      <c r="U4" s="656"/>
      <c r="V4" s="656"/>
      <c r="W4" s="656"/>
      <c r="X4" s="656"/>
      <c r="Y4" s="656"/>
      <c r="Z4" s="656"/>
      <c r="AA4" s="656"/>
      <c r="AB4" s="656"/>
      <c r="AC4" s="656"/>
      <c r="AD4" s="656"/>
      <c r="AE4" s="657"/>
      <c r="AF4" s="509"/>
      <c r="AG4" s="640" t="s">
        <v>241</v>
      </c>
      <c r="AH4" s="338"/>
      <c r="AI4" s="643" t="s">
        <v>242</v>
      </c>
      <c r="AJ4" s="644"/>
      <c r="AK4" s="644"/>
      <c r="AL4" s="644"/>
      <c r="AM4" s="644"/>
      <c r="AN4" s="644"/>
      <c r="AO4" s="644"/>
      <c r="AP4" s="644"/>
      <c r="AQ4" s="644"/>
      <c r="AR4" s="644"/>
      <c r="AS4" s="644"/>
      <c r="AT4" s="645"/>
      <c r="AU4" s="236"/>
      <c r="AV4" s="667" t="s">
        <v>243</v>
      </c>
      <c r="AW4" s="668"/>
      <c r="AX4" s="668"/>
      <c r="AY4" s="668"/>
      <c r="AZ4" s="668"/>
      <c r="BA4" s="668"/>
      <c r="BB4" s="668"/>
      <c r="BC4" s="668"/>
      <c r="BD4" s="668"/>
      <c r="BE4" s="668"/>
      <c r="BF4" s="668"/>
      <c r="BG4" s="668"/>
      <c r="BH4" s="669"/>
      <c r="BI4" s="232"/>
      <c r="BJ4" s="232"/>
      <c r="BK4" s="232"/>
      <c r="BL4" s="649" t="s">
        <v>244</v>
      </c>
      <c r="BM4" s="650"/>
      <c r="BN4" s="650"/>
      <c r="BO4" s="650"/>
      <c r="BP4" s="650"/>
      <c r="BQ4" s="650"/>
      <c r="BR4" s="650"/>
      <c r="BS4" s="650"/>
      <c r="BT4" s="650"/>
      <c r="BU4" s="650"/>
      <c r="BV4" s="650"/>
      <c r="BW4" s="650"/>
      <c r="BX4" s="651"/>
      <c r="BY4" s="585"/>
      <c r="BZ4" s="221"/>
    </row>
    <row r="5" spans="1:81" s="234" customFormat="1" ht="54.75" customHeight="1" thickBot="1" x14ac:dyDescent="0.3">
      <c r="A5" s="605"/>
      <c r="B5" s="608"/>
      <c r="C5" s="611"/>
      <c r="D5" s="611"/>
      <c r="E5" s="662"/>
      <c r="F5" s="665"/>
      <c r="G5" s="619"/>
      <c r="H5" s="620"/>
      <c r="I5" s="620"/>
      <c r="J5" s="620"/>
      <c r="K5" s="620"/>
      <c r="L5" s="620"/>
      <c r="M5" s="620"/>
      <c r="N5" s="620"/>
      <c r="O5" s="620"/>
      <c r="P5" s="620"/>
      <c r="Q5" s="621"/>
      <c r="R5" s="623"/>
      <c r="S5" s="658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60"/>
      <c r="AF5" s="509"/>
      <c r="AG5" s="641"/>
      <c r="AH5" s="338"/>
      <c r="AI5" s="646"/>
      <c r="AJ5" s="647"/>
      <c r="AK5" s="647"/>
      <c r="AL5" s="647"/>
      <c r="AM5" s="647"/>
      <c r="AN5" s="647"/>
      <c r="AO5" s="647"/>
      <c r="AP5" s="647"/>
      <c r="AQ5" s="647"/>
      <c r="AR5" s="647"/>
      <c r="AS5" s="647"/>
      <c r="AT5" s="648"/>
      <c r="AU5" s="236"/>
      <c r="AV5" s="670"/>
      <c r="AW5" s="671"/>
      <c r="AX5" s="671"/>
      <c r="AY5" s="671"/>
      <c r="AZ5" s="671"/>
      <c r="BA5" s="671"/>
      <c r="BB5" s="671"/>
      <c r="BC5" s="671"/>
      <c r="BD5" s="671"/>
      <c r="BE5" s="671"/>
      <c r="BF5" s="671"/>
      <c r="BG5" s="671"/>
      <c r="BH5" s="672"/>
      <c r="BI5" s="232"/>
      <c r="BJ5" s="232"/>
      <c r="BK5" s="232"/>
      <c r="BL5" s="652" t="s">
        <v>261</v>
      </c>
      <c r="BM5" s="653"/>
      <c r="BN5" s="653"/>
      <c r="BO5" s="653"/>
      <c r="BP5" s="653"/>
      <c r="BQ5" s="653"/>
      <c r="BR5" s="653"/>
      <c r="BS5" s="653"/>
      <c r="BT5" s="653"/>
      <c r="BU5" s="653"/>
      <c r="BV5" s="653"/>
      <c r="BW5" s="653"/>
      <c r="BX5" s="654"/>
      <c r="BY5" s="585"/>
      <c r="BZ5" s="221"/>
    </row>
    <row r="6" spans="1:81" s="234" customFormat="1" ht="77.25" customHeight="1" thickTop="1" thickBot="1" x14ac:dyDescent="0.3">
      <c r="A6" s="606"/>
      <c r="B6" s="609"/>
      <c r="C6" s="612"/>
      <c r="D6" s="612"/>
      <c r="E6" s="663"/>
      <c r="F6" s="666"/>
      <c r="G6" s="242" t="s">
        <v>5</v>
      </c>
      <c r="H6" s="243" t="s">
        <v>6</v>
      </c>
      <c r="I6" s="243" t="s">
        <v>7</v>
      </c>
      <c r="J6" s="243" t="s">
        <v>8</v>
      </c>
      <c r="K6" s="243" t="s">
        <v>7</v>
      </c>
      <c r="L6" s="243" t="s">
        <v>9</v>
      </c>
      <c r="M6" s="243" t="s">
        <v>9</v>
      </c>
      <c r="N6" s="243" t="s">
        <v>8</v>
      </c>
      <c r="O6" s="243" t="s">
        <v>10</v>
      </c>
      <c r="P6" s="519" t="s">
        <v>11</v>
      </c>
      <c r="Q6" s="244" t="s">
        <v>14</v>
      </c>
      <c r="R6" s="624"/>
      <c r="S6" s="238" t="s">
        <v>5</v>
      </c>
      <c r="T6" s="239" t="s">
        <v>6</v>
      </c>
      <c r="U6" s="239" t="s">
        <v>7</v>
      </c>
      <c r="V6" s="239" t="s">
        <v>8</v>
      </c>
      <c r="W6" s="239" t="s">
        <v>7</v>
      </c>
      <c r="X6" s="239" t="s">
        <v>9</v>
      </c>
      <c r="Y6" s="239" t="s">
        <v>9</v>
      </c>
      <c r="Z6" s="239" t="s">
        <v>8</v>
      </c>
      <c r="AA6" s="239" t="s">
        <v>10</v>
      </c>
      <c r="AB6" s="545" t="s">
        <v>11</v>
      </c>
      <c r="AC6" s="239" t="s">
        <v>12</v>
      </c>
      <c r="AD6" s="239" t="s">
        <v>13</v>
      </c>
      <c r="AE6" s="515" t="s">
        <v>14</v>
      </c>
      <c r="AF6" s="340"/>
      <c r="AG6" s="642"/>
      <c r="AH6" s="338"/>
      <c r="AI6" s="242" t="s">
        <v>5</v>
      </c>
      <c r="AJ6" s="243" t="s">
        <v>6</v>
      </c>
      <c r="AK6" s="243" t="s">
        <v>7</v>
      </c>
      <c r="AL6" s="243" t="s">
        <v>8</v>
      </c>
      <c r="AM6" s="243" t="s">
        <v>7</v>
      </c>
      <c r="AN6" s="243" t="s">
        <v>9</v>
      </c>
      <c r="AO6" s="243" t="s">
        <v>9</v>
      </c>
      <c r="AP6" s="243" t="s">
        <v>8</v>
      </c>
      <c r="AQ6" s="243" t="s">
        <v>10</v>
      </c>
      <c r="AR6" s="248" t="s">
        <v>11</v>
      </c>
      <c r="AS6" s="248" t="s">
        <v>12</v>
      </c>
      <c r="AT6" s="249" t="s">
        <v>13</v>
      </c>
      <c r="AU6" s="236"/>
      <c r="AV6" s="242" t="s">
        <v>5</v>
      </c>
      <c r="AW6" s="243" t="s">
        <v>6</v>
      </c>
      <c r="AX6" s="243" t="s">
        <v>7</v>
      </c>
      <c r="AY6" s="243" t="s">
        <v>8</v>
      </c>
      <c r="AZ6" s="243" t="s">
        <v>7</v>
      </c>
      <c r="BA6" s="243" t="s">
        <v>9</v>
      </c>
      <c r="BB6" s="243" t="s">
        <v>9</v>
      </c>
      <c r="BC6" s="243" t="s">
        <v>8</v>
      </c>
      <c r="BD6" s="243" t="s">
        <v>10</v>
      </c>
      <c r="BE6" s="248" t="s">
        <v>11</v>
      </c>
      <c r="BF6" s="248" t="s">
        <v>12</v>
      </c>
      <c r="BG6" s="249" t="s">
        <v>13</v>
      </c>
      <c r="BH6" s="244" t="s">
        <v>14</v>
      </c>
      <c r="BI6" s="250"/>
      <c r="BJ6" s="250"/>
      <c r="BK6" s="250"/>
      <c r="BL6" s="501" t="s">
        <v>5</v>
      </c>
      <c r="BM6" s="502" t="s">
        <v>6</v>
      </c>
      <c r="BN6" s="502" t="s">
        <v>7</v>
      </c>
      <c r="BO6" s="502" t="s">
        <v>8</v>
      </c>
      <c r="BP6" s="502" t="s">
        <v>7</v>
      </c>
      <c r="BQ6" s="502" t="s">
        <v>9</v>
      </c>
      <c r="BR6" s="502" t="s">
        <v>9</v>
      </c>
      <c r="BS6" s="502" t="s">
        <v>8</v>
      </c>
      <c r="BT6" s="502" t="s">
        <v>10</v>
      </c>
      <c r="BU6" s="503" t="s">
        <v>11</v>
      </c>
      <c r="BV6" s="503" t="s">
        <v>12</v>
      </c>
      <c r="BW6" s="503" t="s">
        <v>13</v>
      </c>
      <c r="BX6" s="504" t="s">
        <v>14</v>
      </c>
      <c r="BY6" s="585"/>
      <c r="BZ6" s="255"/>
    </row>
    <row r="7" spans="1:81" s="288" customFormat="1" ht="99.95" customHeight="1" thickTop="1" x14ac:dyDescent="0.25">
      <c r="A7" s="260">
        <v>1</v>
      </c>
      <c r="B7" s="261" t="s">
        <v>149</v>
      </c>
      <c r="C7" s="262">
        <v>912</v>
      </c>
      <c r="D7" s="263">
        <v>1099</v>
      </c>
      <c r="E7" s="268">
        <v>16</v>
      </c>
      <c r="F7" s="264">
        <f>(C7+D7)-E7</f>
        <v>1995</v>
      </c>
      <c r="G7" s="265">
        <v>68</v>
      </c>
      <c r="H7" s="266">
        <v>50</v>
      </c>
      <c r="I7" s="266">
        <v>101</v>
      </c>
      <c r="J7" s="266">
        <v>90</v>
      </c>
      <c r="K7" s="266">
        <v>72</v>
      </c>
      <c r="L7" s="266">
        <v>96</v>
      </c>
      <c r="M7" s="266">
        <v>90</v>
      </c>
      <c r="N7" s="266">
        <v>101</v>
      </c>
      <c r="O7" s="266">
        <v>106</v>
      </c>
      <c r="P7" s="520">
        <v>84</v>
      </c>
      <c r="Q7" s="267">
        <f>SUM(G7:P7)</f>
        <v>858</v>
      </c>
      <c r="R7" s="341">
        <f>F7-Q7</f>
        <v>1137</v>
      </c>
      <c r="S7" s="342">
        <f t="shared" ref="S7:Z7" si="0">G7/$AQ$7</f>
        <v>0.19414343488272168</v>
      </c>
      <c r="T7" s="343">
        <f t="shared" si="0"/>
        <v>0.14275252564906007</v>
      </c>
      <c r="U7" s="343">
        <f t="shared" si="0"/>
        <v>0.28836010181110133</v>
      </c>
      <c r="V7" s="343">
        <f t="shared" si="0"/>
        <v>0.2569545461683081</v>
      </c>
      <c r="W7" s="343">
        <f t="shared" si="0"/>
        <v>0.20556363693464649</v>
      </c>
      <c r="X7" s="343">
        <f t="shared" si="0"/>
        <v>0.27408484924619531</v>
      </c>
      <c r="Y7" s="343">
        <f t="shared" si="0"/>
        <v>0.2569545461683081</v>
      </c>
      <c r="Z7" s="343">
        <f t="shared" si="0"/>
        <v>0.28836010181110133</v>
      </c>
      <c r="AA7" s="541">
        <f>O7/$AQ$7</f>
        <v>0.30263535437600736</v>
      </c>
      <c r="AB7" s="541">
        <f>P7/AR7</f>
        <v>0.21473984523392581</v>
      </c>
      <c r="AC7" s="543" t="e">
        <f>#REF!/AG7</f>
        <v>#REF!</v>
      </c>
      <c r="AD7" s="514" t="e">
        <f>#REF!/AG7</f>
        <v>#REF!</v>
      </c>
      <c r="AE7" s="510">
        <f>SUM(S7:AB7)</f>
        <v>2.4245489422813753</v>
      </c>
      <c r="AF7" s="344"/>
      <c r="AG7" s="267">
        <v>473</v>
      </c>
      <c r="AH7" s="345"/>
      <c r="AI7" s="272">
        <f>AG7*9%</f>
        <v>42.57</v>
      </c>
      <c r="AJ7" s="273">
        <f>AG7*13.5%</f>
        <v>63.855000000000004</v>
      </c>
      <c r="AK7" s="273">
        <f>AG7*22.15%</f>
        <v>104.76949999999999</v>
      </c>
      <c r="AL7" s="273">
        <f>AG7*30.8%</f>
        <v>145.684</v>
      </c>
      <c r="AM7" s="273">
        <f>AG7*39.45%</f>
        <v>186.5985</v>
      </c>
      <c r="AN7" s="273">
        <f>AG7*48.11%</f>
        <v>227.56029999999998</v>
      </c>
      <c r="AO7" s="500">
        <f>AG7*56.75%</f>
        <v>268.42750000000001</v>
      </c>
      <c r="AP7" s="273">
        <f>AG7*65.4%</f>
        <v>309.34199999999998</v>
      </c>
      <c r="AQ7" s="273">
        <f>AG7*74.05%</f>
        <v>350.25649999999996</v>
      </c>
      <c r="AR7" s="274">
        <f>AG7*82.7%</f>
        <v>391.17100000000005</v>
      </c>
      <c r="AS7" s="273">
        <f>AG7*91.35%</f>
        <v>432.08549999999997</v>
      </c>
      <c r="AT7" s="346">
        <f>AG7*100%</f>
        <v>473</v>
      </c>
      <c r="AU7" s="271"/>
      <c r="AV7" s="272">
        <f>AG7*9%</f>
        <v>42.57</v>
      </c>
      <c r="AW7" s="273">
        <f t="shared" ref="AW7:AY8" si="1">AJ7-AI7</f>
        <v>21.285000000000004</v>
      </c>
      <c r="AX7" s="273">
        <f t="shared" si="1"/>
        <v>40.91449999999999</v>
      </c>
      <c r="AY7" s="273">
        <f t="shared" si="1"/>
        <v>40.914500000000004</v>
      </c>
      <c r="AZ7" s="273">
        <f t="shared" ref="AZ7:BG7" si="2">AM7-AL7</f>
        <v>40.914500000000004</v>
      </c>
      <c r="BA7" s="273">
        <f t="shared" si="2"/>
        <v>40.961799999999982</v>
      </c>
      <c r="BB7" s="273">
        <f t="shared" si="2"/>
        <v>40.867200000000025</v>
      </c>
      <c r="BC7" s="273">
        <f t="shared" si="2"/>
        <v>40.914499999999975</v>
      </c>
      <c r="BD7" s="273">
        <f t="shared" si="2"/>
        <v>40.914499999999975</v>
      </c>
      <c r="BE7" s="273">
        <f t="shared" si="2"/>
        <v>40.914500000000089</v>
      </c>
      <c r="BF7" s="273">
        <f t="shared" si="2"/>
        <v>40.914499999999919</v>
      </c>
      <c r="BG7" s="273">
        <f t="shared" si="2"/>
        <v>40.914500000000032</v>
      </c>
      <c r="BH7" s="275">
        <f>SUM(AV7:BG7)</f>
        <v>473</v>
      </c>
      <c r="BI7" s="277"/>
      <c r="BJ7" s="347"/>
      <c r="BK7" s="347"/>
      <c r="BL7" s="300">
        <v>68</v>
      </c>
      <c r="BM7" s="301">
        <v>50</v>
      </c>
      <c r="BN7" s="301">
        <v>101</v>
      </c>
      <c r="BO7" s="301">
        <v>90</v>
      </c>
      <c r="BP7" s="301">
        <v>72</v>
      </c>
      <c r="BQ7" s="301">
        <v>96</v>
      </c>
      <c r="BR7" s="301">
        <v>90</v>
      </c>
      <c r="BS7" s="301">
        <v>101</v>
      </c>
      <c r="BT7" s="385">
        <v>106</v>
      </c>
      <c r="BU7" s="548">
        <v>84</v>
      </c>
      <c r="BV7" s="301"/>
      <c r="BW7" s="301"/>
      <c r="BX7" s="302">
        <f>SUM(BL7:BW7)</f>
        <v>858</v>
      </c>
      <c r="BY7" s="585"/>
      <c r="BZ7" s="281"/>
      <c r="CA7" s="412">
        <f>BZ7/4</f>
        <v>0</v>
      </c>
    </row>
    <row r="8" spans="1:81" s="288" customFormat="1" ht="99.95" customHeight="1" x14ac:dyDescent="0.25">
      <c r="A8" s="289">
        <v>2</v>
      </c>
      <c r="B8" s="290" t="s">
        <v>53</v>
      </c>
      <c r="C8" s="291">
        <v>210</v>
      </c>
      <c r="D8" s="292">
        <v>327</v>
      </c>
      <c r="E8" s="297">
        <v>26</v>
      </c>
      <c r="F8" s="293">
        <f t="shared" ref="F8:F46" si="3">(C8+D8)-E8</f>
        <v>511</v>
      </c>
      <c r="G8" s="294">
        <v>6</v>
      </c>
      <c r="H8" s="295">
        <v>6</v>
      </c>
      <c r="I8" s="295">
        <v>18</v>
      </c>
      <c r="J8" s="295">
        <v>19</v>
      </c>
      <c r="K8" s="295">
        <v>22</v>
      </c>
      <c r="L8" s="295">
        <v>17</v>
      </c>
      <c r="M8" s="295">
        <v>26</v>
      </c>
      <c r="N8" s="295">
        <v>34</v>
      </c>
      <c r="O8" s="295">
        <v>30</v>
      </c>
      <c r="P8" s="521">
        <v>21</v>
      </c>
      <c r="Q8" s="296">
        <f>SUM(G8:P8)</f>
        <v>199</v>
      </c>
      <c r="R8" s="348">
        <f t="shared" ref="R8:R46" si="4">F8-Q8</f>
        <v>312</v>
      </c>
      <c r="S8" s="349">
        <f t="shared" ref="S8:Z8" si="5">G8/$AQ$8</f>
        <v>3.3481956015870451E-2</v>
      </c>
      <c r="T8" s="350">
        <f t="shared" si="5"/>
        <v>3.3481956015870451E-2</v>
      </c>
      <c r="U8" s="350">
        <f t="shared" si="5"/>
        <v>0.10044586804761134</v>
      </c>
      <c r="V8" s="350">
        <f t="shared" si="5"/>
        <v>0.10602619405025641</v>
      </c>
      <c r="W8" s="350">
        <f t="shared" si="5"/>
        <v>0.12276717205819164</v>
      </c>
      <c r="X8" s="350">
        <f t="shared" si="5"/>
        <v>9.4865542044966264E-2</v>
      </c>
      <c r="Y8" s="350">
        <f t="shared" si="5"/>
        <v>0.14508847606877195</v>
      </c>
      <c r="Z8" s="350">
        <f t="shared" si="5"/>
        <v>0.18973108408993253</v>
      </c>
      <c r="AA8" s="542">
        <f>O8/$AQ$8</f>
        <v>0.16740978007935226</v>
      </c>
      <c r="AB8" s="546">
        <f>P8/AR8</f>
        <v>0.10492969710294102</v>
      </c>
      <c r="AC8" s="544" t="e">
        <f>#REF!/AG8</f>
        <v>#REF!</v>
      </c>
      <c r="AD8" s="299" t="e">
        <f>#REF!/AG8</f>
        <v>#REF!</v>
      </c>
      <c r="AE8" s="510">
        <f>SUM(S8:AB8)</f>
        <v>1.0982277255737645</v>
      </c>
      <c r="AF8" s="344"/>
      <c r="AG8" s="296">
        <v>242</v>
      </c>
      <c r="AH8" s="345"/>
      <c r="AI8" s="272">
        <f t="shared" ref="AI8:AI46" si="6">AG8*9%</f>
        <v>21.779999999999998</v>
      </c>
      <c r="AJ8" s="273">
        <f t="shared" ref="AJ8:AJ46" si="7">AG8*13.5%</f>
        <v>32.67</v>
      </c>
      <c r="AK8" s="273">
        <f t="shared" ref="AK8:AK46" si="8">AG8*22.15%</f>
        <v>53.602999999999994</v>
      </c>
      <c r="AL8" s="273">
        <f t="shared" ref="AL8:AL46" si="9">AG8*30.8%</f>
        <v>74.536000000000001</v>
      </c>
      <c r="AM8" s="273">
        <f t="shared" ref="AM8:AM46" si="10">AG8*39.45%</f>
        <v>95.469000000000008</v>
      </c>
      <c r="AN8" s="273">
        <f t="shared" ref="AN8:AN46" si="11">AG8*48.11%</f>
        <v>116.42619999999999</v>
      </c>
      <c r="AO8" s="500">
        <f t="shared" ref="AO8:AO46" si="12">AG8*56.75%</f>
        <v>137.33500000000001</v>
      </c>
      <c r="AP8" s="273">
        <f t="shared" ref="AP8:AP46" si="13">AG8*65.4%</f>
        <v>158.268</v>
      </c>
      <c r="AQ8" s="273">
        <f t="shared" ref="AQ8:AQ46" si="14">AG8*74.05%</f>
        <v>179.20099999999999</v>
      </c>
      <c r="AR8" s="274">
        <f t="shared" ref="AR8:AR46" si="15">AG8*82.7%</f>
        <v>200.13400000000001</v>
      </c>
      <c r="AS8" s="273">
        <f t="shared" ref="AS8:AS46" si="16">AG8*91.35%</f>
        <v>221.06700000000001</v>
      </c>
      <c r="AT8" s="346">
        <f t="shared" ref="AT8:AT46" si="17">AG8*100%</f>
        <v>242</v>
      </c>
      <c r="AU8" s="271"/>
      <c r="AV8" s="272">
        <f>AG8*9%</f>
        <v>21.779999999999998</v>
      </c>
      <c r="AW8" s="273">
        <f t="shared" si="1"/>
        <v>10.890000000000004</v>
      </c>
      <c r="AX8" s="273">
        <f t="shared" si="1"/>
        <v>20.932999999999993</v>
      </c>
      <c r="AY8" s="273">
        <f t="shared" si="1"/>
        <v>20.933000000000007</v>
      </c>
      <c r="AZ8" s="273">
        <f t="shared" ref="AZ8:BG9" si="18">AM8-AL8</f>
        <v>20.933000000000007</v>
      </c>
      <c r="BA8" s="273">
        <f t="shared" si="18"/>
        <v>20.957199999999986</v>
      </c>
      <c r="BB8" s="273">
        <f t="shared" si="18"/>
        <v>20.908800000000014</v>
      </c>
      <c r="BC8" s="273">
        <f t="shared" si="18"/>
        <v>20.932999999999993</v>
      </c>
      <c r="BD8" s="273">
        <f t="shared" si="18"/>
        <v>20.932999999999993</v>
      </c>
      <c r="BE8" s="273">
        <f t="shared" si="18"/>
        <v>20.933000000000021</v>
      </c>
      <c r="BF8" s="273">
        <f t="shared" si="18"/>
        <v>20.932999999999993</v>
      </c>
      <c r="BG8" s="273">
        <f t="shared" si="18"/>
        <v>20.932999999999993</v>
      </c>
      <c r="BH8" s="275">
        <f t="shared" ref="BH8:BH46" si="19">SUM(AV8:BG8)</f>
        <v>242</v>
      </c>
      <c r="BI8" s="277"/>
      <c r="BJ8" s="347"/>
      <c r="BK8" s="347"/>
      <c r="BL8" s="300">
        <v>6</v>
      </c>
      <c r="BM8" s="301">
        <v>6</v>
      </c>
      <c r="BN8" s="301">
        <v>18</v>
      </c>
      <c r="BO8" s="301">
        <v>19</v>
      </c>
      <c r="BP8" s="301">
        <v>22</v>
      </c>
      <c r="BQ8" s="301">
        <v>17</v>
      </c>
      <c r="BR8" s="301">
        <v>26</v>
      </c>
      <c r="BS8" s="301">
        <v>33</v>
      </c>
      <c r="BT8" s="385">
        <v>30</v>
      </c>
      <c r="BU8" s="548">
        <v>21</v>
      </c>
      <c r="BV8" s="301"/>
      <c r="BW8" s="301"/>
      <c r="BX8" s="302">
        <f t="shared" ref="BX8:BX46" si="20">SUM(BL8:BW8)</f>
        <v>198</v>
      </c>
      <c r="BY8" s="585"/>
      <c r="BZ8" s="281"/>
      <c r="CA8" s="412">
        <f t="shared" ref="CA8:CA46" si="21">BZ8/4</f>
        <v>0</v>
      </c>
    </row>
    <row r="9" spans="1:81" s="288" customFormat="1" ht="99.95" customHeight="1" x14ac:dyDescent="0.25">
      <c r="A9" s="289">
        <v>3</v>
      </c>
      <c r="B9" s="290" t="s">
        <v>150</v>
      </c>
      <c r="C9" s="291">
        <v>795</v>
      </c>
      <c r="D9" s="292">
        <v>1108</v>
      </c>
      <c r="E9" s="297">
        <v>33</v>
      </c>
      <c r="F9" s="293">
        <f t="shared" si="3"/>
        <v>1870</v>
      </c>
      <c r="G9" s="294">
        <v>47</v>
      </c>
      <c r="H9" s="295">
        <v>50</v>
      </c>
      <c r="I9" s="295">
        <v>96</v>
      </c>
      <c r="J9" s="295">
        <v>103</v>
      </c>
      <c r="K9" s="295">
        <v>79</v>
      </c>
      <c r="L9" s="295">
        <v>64</v>
      </c>
      <c r="M9" s="295">
        <v>90</v>
      </c>
      <c r="N9" s="295">
        <v>102</v>
      </c>
      <c r="O9" s="295">
        <v>99</v>
      </c>
      <c r="P9" s="521">
        <v>91</v>
      </c>
      <c r="Q9" s="296">
        <f t="shared" ref="Q9:Q45" si="22">SUM(G9:P9)</f>
        <v>821</v>
      </c>
      <c r="R9" s="348">
        <f t="shared" si="4"/>
        <v>1049</v>
      </c>
      <c r="S9" s="349">
        <f t="shared" ref="S9:Z9" si="23">G9/$AQ$9</f>
        <v>0.13418737411011647</v>
      </c>
      <c r="T9" s="350">
        <f t="shared" si="23"/>
        <v>0.14275252564906007</v>
      </c>
      <c r="U9" s="350">
        <f t="shared" si="23"/>
        <v>0.27408484924619531</v>
      </c>
      <c r="V9" s="350">
        <f t="shared" si="23"/>
        <v>0.29407020283706375</v>
      </c>
      <c r="W9" s="350">
        <f t="shared" si="23"/>
        <v>0.22554899052551489</v>
      </c>
      <c r="X9" s="350">
        <f t="shared" si="23"/>
        <v>0.18272323283079689</v>
      </c>
      <c r="Y9" s="350">
        <f t="shared" si="23"/>
        <v>0.2569545461683081</v>
      </c>
      <c r="Z9" s="350">
        <f t="shared" si="23"/>
        <v>0.29121515232408252</v>
      </c>
      <c r="AA9" s="542">
        <f>O9/$AQ$9</f>
        <v>0.28265000078513891</v>
      </c>
      <c r="AB9" s="546">
        <f t="shared" ref="AB9:AB45" si="24">P9/AR9</f>
        <v>0.23263483233675294</v>
      </c>
      <c r="AC9" s="544" t="e">
        <f>#REF!/AG9</f>
        <v>#REF!</v>
      </c>
      <c r="AD9" s="299" t="e">
        <f>#REF!/AG9</f>
        <v>#REF!</v>
      </c>
      <c r="AE9" s="510">
        <f t="shared" ref="AE9:AE45" si="25">SUM(S9:AB9)</f>
        <v>2.3168217068130299</v>
      </c>
      <c r="AF9" s="344"/>
      <c r="AG9" s="296">
        <v>473</v>
      </c>
      <c r="AH9" s="345"/>
      <c r="AI9" s="272">
        <f t="shared" si="6"/>
        <v>42.57</v>
      </c>
      <c r="AJ9" s="273">
        <f t="shared" si="7"/>
        <v>63.855000000000004</v>
      </c>
      <c r="AK9" s="273">
        <f t="shared" si="8"/>
        <v>104.76949999999999</v>
      </c>
      <c r="AL9" s="273">
        <f t="shared" si="9"/>
        <v>145.684</v>
      </c>
      <c r="AM9" s="273">
        <f t="shared" si="10"/>
        <v>186.5985</v>
      </c>
      <c r="AN9" s="273">
        <f t="shared" si="11"/>
        <v>227.56029999999998</v>
      </c>
      <c r="AO9" s="500">
        <f t="shared" si="12"/>
        <v>268.42750000000001</v>
      </c>
      <c r="AP9" s="273">
        <f t="shared" si="13"/>
        <v>309.34199999999998</v>
      </c>
      <c r="AQ9" s="273">
        <f t="shared" si="14"/>
        <v>350.25649999999996</v>
      </c>
      <c r="AR9" s="274">
        <f t="shared" si="15"/>
        <v>391.17100000000005</v>
      </c>
      <c r="AS9" s="273">
        <f t="shared" si="16"/>
        <v>432.08549999999997</v>
      </c>
      <c r="AT9" s="346">
        <f t="shared" si="17"/>
        <v>473</v>
      </c>
      <c r="AU9" s="271"/>
      <c r="AV9" s="272">
        <f t="shared" ref="AV9:AV46" si="26">AG9*9%</f>
        <v>42.57</v>
      </c>
      <c r="AW9" s="273">
        <f t="shared" ref="AW9:AW46" si="27">AJ9-AI9</f>
        <v>21.285000000000004</v>
      </c>
      <c r="AX9" s="273">
        <f t="shared" ref="AX9:AX46" si="28">AK9-AJ9</f>
        <v>40.91449999999999</v>
      </c>
      <c r="AY9" s="273">
        <f t="shared" ref="AY9:AY46" si="29">AL9-AK9</f>
        <v>40.914500000000004</v>
      </c>
      <c r="AZ9" s="273">
        <f t="shared" si="18"/>
        <v>40.914500000000004</v>
      </c>
      <c r="BA9" s="273">
        <f t="shared" si="18"/>
        <v>40.961799999999982</v>
      </c>
      <c r="BB9" s="273">
        <f t="shared" si="18"/>
        <v>40.867200000000025</v>
      </c>
      <c r="BC9" s="273">
        <f t="shared" si="18"/>
        <v>40.914499999999975</v>
      </c>
      <c r="BD9" s="273">
        <f t="shared" si="18"/>
        <v>40.914499999999975</v>
      </c>
      <c r="BE9" s="273">
        <f t="shared" si="18"/>
        <v>40.914500000000089</v>
      </c>
      <c r="BF9" s="273">
        <f t="shared" si="18"/>
        <v>40.914499999999919</v>
      </c>
      <c r="BG9" s="273">
        <f t="shared" si="18"/>
        <v>40.914500000000032</v>
      </c>
      <c r="BH9" s="275">
        <f t="shared" si="19"/>
        <v>473</v>
      </c>
      <c r="BI9" s="277"/>
      <c r="BJ9" s="347"/>
      <c r="BK9" s="347"/>
      <c r="BL9" s="300">
        <v>47</v>
      </c>
      <c r="BM9" s="301">
        <v>50</v>
      </c>
      <c r="BN9" s="301">
        <v>96</v>
      </c>
      <c r="BO9" s="301">
        <v>103</v>
      </c>
      <c r="BP9" s="301">
        <v>79</v>
      </c>
      <c r="BQ9" s="301">
        <v>64</v>
      </c>
      <c r="BR9" s="301">
        <v>90</v>
      </c>
      <c r="BS9" s="301">
        <v>102</v>
      </c>
      <c r="BT9" s="385">
        <v>99</v>
      </c>
      <c r="BU9" s="548">
        <v>91</v>
      </c>
      <c r="BV9" s="301"/>
      <c r="BW9" s="301"/>
      <c r="BX9" s="302">
        <f t="shared" si="20"/>
        <v>821</v>
      </c>
      <c r="BY9" s="585"/>
      <c r="BZ9" s="281"/>
      <c r="CA9" s="412">
        <f t="shared" si="21"/>
        <v>0</v>
      </c>
    </row>
    <row r="10" spans="1:81" s="288" customFormat="1" ht="99.95" customHeight="1" x14ac:dyDescent="0.25">
      <c r="A10" s="289">
        <v>4</v>
      </c>
      <c r="B10" s="290" t="s">
        <v>54</v>
      </c>
      <c r="C10" s="291">
        <v>216</v>
      </c>
      <c r="D10" s="292">
        <v>307</v>
      </c>
      <c r="E10" s="297">
        <v>16</v>
      </c>
      <c r="F10" s="293">
        <f t="shared" si="3"/>
        <v>507</v>
      </c>
      <c r="G10" s="294">
        <v>12</v>
      </c>
      <c r="H10" s="295">
        <v>15</v>
      </c>
      <c r="I10" s="295">
        <v>32</v>
      </c>
      <c r="J10" s="295">
        <v>27</v>
      </c>
      <c r="K10" s="295">
        <v>24</v>
      </c>
      <c r="L10" s="295">
        <v>36</v>
      </c>
      <c r="M10" s="295">
        <v>31</v>
      </c>
      <c r="N10" s="295">
        <v>32</v>
      </c>
      <c r="O10" s="295">
        <v>30</v>
      </c>
      <c r="P10" s="521">
        <v>30</v>
      </c>
      <c r="Q10" s="296">
        <f t="shared" si="22"/>
        <v>269</v>
      </c>
      <c r="R10" s="348">
        <f t="shared" si="4"/>
        <v>238</v>
      </c>
      <c r="S10" s="512">
        <f t="shared" ref="S10:AA10" si="30">G10/$AQ$10</f>
        <v>6.6963912031740902E-2</v>
      </c>
      <c r="T10" s="513">
        <f t="shared" si="30"/>
        <v>8.3704890039676128E-2</v>
      </c>
      <c r="U10" s="513">
        <f t="shared" si="30"/>
        <v>0.17857043208464238</v>
      </c>
      <c r="V10" s="513">
        <f t="shared" si="30"/>
        <v>0.15066880207141703</v>
      </c>
      <c r="W10" s="513">
        <f t="shared" si="30"/>
        <v>0.1339278240634818</v>
      </c>
      <c r="X10" s="513">
        <f t="shared" si="30"/>
        <v>0.20089173609522268</v>
      </c>
      <c r="Y10" s="513">
        <f t="shared" si="30"/>
        <v>0.17299010608199733</v>
      </c>
      <c r="Z10" s="513">
        <f t="shared" si="30"/>
        <v>0.17857043208464238</v>
      </c>
      <c r="AA10" s="513">
        <f t="shared" si="30"/>
        <v>0.16740978007935226</v>
      </c>
      <c r="AB10" s="513">
        <f t="shared" si="24"/>
        <v>0.14989956728991574</v>
      </c>
      <c r="AC10" s="299" t="e">
        <f>#REF!/AG10</f>
        <v>#REF!</v>
      </c>
      <c r="AD10" s="299" t="e">
        <f>#REF!/AG10</f>
        <v>#REF!</v>
      </c>
      <c r="AE10" s="510">
        <f t="shared" si="25"/>
        <v>1.4835974819220887</v>
      </c>
      <c r="AF10" s="344"/>
      <c r="AG10" s="296">
        <v>242</v>
      </c>
      <c r="AH10" s="345"/>
      <c r="AI10" s="272">
        <f t="shared" si="6"/>
        <v>21.779999999999998</v>
      </c>
      <c r="AJ10" s="273">
        <f t="shared" si="7"/>
        <v>32.67</v>
      </c>
      <c r="AK10" s="273">
        <f t="shared" si="8"/>
        <v>53.602999999999994</v>
      </c>
      <c r="AL10" s="273">
        <f t="shared" si="9"/>
        <v>74.536000000000001</v>
      </c>
      <c r="AM10" s="273">
        <f t="shared" si="10"/>
        <v>95.469000000000008</v>
      </c>
      <c r="AN10" s="273">
        <f t="shared" si="11"/>
        <v>116.42619999999999</v>
      </c>
      <c r="AO10" s="500">
        <f t="shared" si="12"/>
        <v>137.33500000000001</v>
      </c>
      <c r="AP10" s="273">
        <f t="shared" si="13"/>
        <v>158.268</v>
      </c>
      <c r="AQ10" s="273">
        <f t="shared" si="14"/>
        <v>179.20099999999999</v>
      </c>
      <c r="AR10" s="274">
        <f t="shared" si="15"/>
        <v>200.13400000000001</v>
      </c>
      <c r="AS10" s="273">
        <f t="shared" si="16"/>
        <v>221.06700000000001</v>
      </c>
      <c r="AT10" s="346">
        <f t="shared" si="17"/>
        <v>242</v>
      </c>
      <c r="AU10" s="271"/>
      <c r="AV10" s="272">
        <f t="shared" si="26"/>
        <v>21.779999999999998</v>
      </c>
      <c r="AW10" s="273">
        <f t="shared" si="27"/>
        <v>10.890000000000004</v>
      </c>
      <c r="AX10" s="273">
        <f t="shared" si="28"/>
        <v>20.932999999999993</v>
      </c>
      <c r="AY10" s="273">
        <f t="shared" si="29"/>
        <v>20.933000000000007</v>
      </c>
      <c r="AZ10" s="273">
        <f t="shared" ref="AZ10:AZ46" si="31">AM10-AL10</f>
        <v>20.933000000000007</v>
      </c>
      <c r="BA10" s="273">
        <f t="shared" ref="BA10:BA46" si="32">AN10-AM10</f>
        <v>20.957199999999986</v>
      </c>
      <c r="BB10" s="273">
        <f t="shared" ref="BB10:BB46" si="33">AO10-AN10</f>
        <v>20.908800000000014</v>
      </c>
      <c r="BC10" s="273">
        <f t="shared" ref="BC10:BC46" si="34">AP10-AO10</f>
        <v>20.932999999999993</v>
      </c>
      <c r="BD10" s="273">
        <f t="shared" ref="BD10:BD46" si="35">AQ10-AP10</f>
        <v>20.932999999999993</v>
      </c>
      <c r="BE10" s="273">
        <f t="shared" ref="BE10:BE46" si="36">AR10-AQ10</f>
        <v>20.933000000000021</v>
      </c>
      <c r="BF10" s="273">
        <f t="shared" ref="BF10:BF46" si="37">AS10-AR10</f>
        <v>20.932999999999993</v>
      </c>
      <c r="BG10" s="273">
        <f t="shared" ref="BG10:BG46" si="38">AT10-AS10</f>
        <v>20.932999999999993</v>
      </c>
      <c r="BH10" s="275">
        <f>SUM(AV10:BG10)</f>
        <v>242</v>
      </c>
      <c r="BI10" s="277"/>
      <c r="BJ10" s="347"/>
      <c r="BK10" s="347"/>
      <c r="BL10" s="300">
        <v>12</v>
      </c>
      <c r="BM10" s="301">
        <v>15</v>
      </c>
      <c r="BN10" s="301">
        <v>32</v>
      </c>
      <c r="BO10" s="301">
        <v>27</v>
      </c>
      <c r="BP10" s="301">
        <v>24</v>
      </c>
      <c r="BQ10" s="301">
        <v>36</v>
      </c>
      <c r="BR10" s="301">
        <v>31</v>
      </c>
      <c r="BS10" s="301">
        <v>32</v>
      </c>
      <c r="BT10" s="385">
        <v>30</v>
      </c>
      <c r="BU10" s="548">
        <v>30</v>
      </c>
      <c r="BV10" s="301"/>
      <c r="BW10" s="301"/>
      <c r="BX10" s="351">
        <f t="shared" si="20"/>
        <v>269</v>
      </c>
      <c r="BY10" s="585"/>
      <c r="BZ10" s="281"/>
      <c r="CA10" s="412">
        <f t="shared" si="21"/>
        <v>0</v>
      </c>
    </row>
    <row r="11" spans="1:81" s="288" customFormat="1" ht="99.95" customHeight="1" x14ac:dyDescent="0.25">
      <c r="A11" s="289">
        <v>5</v>
      </c>
      <c r="B11" s="290" t="s">
        <v>55</v>
      </c>
      <c r="C11" s="291">
        <v>32</v>
      </c>
      <c r="D11" s="292">
        <v>89</v>
      </c>
      <c r="E11" s="297">
        <v>4</v>
      </c>
      <c r="F11" s="293">
        <f t="shared" si="3"/>
        <v>117</v>
      </c>
      <c r="G11" s="294">
        <v>5</v>
      </c>
      <c r="H11" s="295">
        <v>3</v>
      </c>
      <c r="I11" s="295">
        <v>4</v>
      </c>
      <c r="J11" s="295">
        <v>4</v>
      </c>
      <c r="K11" s="295">
        <v>5</v>
      </c>
      <c r="L11" s="295">
        <v>6</v>
      </c>
      <c r="M11" s="295">
        <v>3</v>
      </c>
      <c r="N11" s="295">
        <v>8</v>
      </c>
      <c r="O11" s="295">
        <v>5</v>
      </c>
      <c r="P11" s="521">
        <v>4</v>
      </c>
      <c r="Q11" s="296">
        <f t="shared" si="22"/>
        <v>47</v>
      </c>
      <c r="R11" s="348">
        <f t="shared" si="4"/>
        <v>70</v>
      </c>
      <c r="S11" s="349">
        <f t="shared" ref="S11:AA11" si="39">G11/$AQ$11</f>
        <v>0.12276717205819164</v>
      </c>
      <c r="T11" s="350">
        <f t="shared" si="39"/>
        <v>7.3660303234914987E-2</v>
      </c>
      <c r="U11" s="350">
        <f t="shared" si="39"/>
        <v>9.821373764655332E-2</v>
      </c>
      <c r="V11" s="350">
        <f t="shared" si="39"/>
        <v>9.821373764655332E-2</v>
      </c>
      <c r="W11" s="350">
        <f t="shared" si="39"/>
        <v>0.12276717205819164</v>
      </c>
      <c r="X11" s="350">
        <f t="shared" si="39"/>
        <v>0.14732060646982997</v>
      </c>
      <c r="Y11" s="350">
        <f t="shared" si="39"/>
        <v>7.3660303234914987E-2</v>
      </c>
      <c r="Z11" s="350">
        <f t="shared" si="39"/>
        <v>0.19642747529310664</v>
      </c>
      <c r="AA11" s="350">
        <f t="shared" si="39"/>
        <v>0.12276717205819164</v>
      </c>
      <c r="AB11" s="350">
        <f t="shared" si="24"/>
        <v>8.7941079476750561E-2</v>
      </c>
      <c r="AC11" s="299" t="e">
        <f>#REF!/AG11</f>
        <v>#REF!</v>
      </c>
      <c r="AD11" s="299" t="e">
        <f>#REF!/AG11</f>
        <v>#REF!</v>
      </c>
      <c r="AE11" s="510">
        <f t="shared" si="25"/>
        <v>1.1437387591771988</v>
      </c>
      <c r="AF11" s="344"/>
      <c r="AG11" s="296">
        <v>55</v>
      </c>
      <c r="AH11" s="345"/>
      <c r="AI11" s="272">
        <f t="shared" si="6"/>
        <v>4.95</v>
      </c>
      <c r="AJ11" s="273">
        <f t="shared" si="7"/>
        <v>7.4250000000000007</v>
      </c>
      <c r="AK11" s="273">
        <f t="shared" si="8"/>
        <v>12.182499999999999</v>
      </c>
      <c r="AL11" s="273">
        <f t="shared" si="9"/>
        <v>16.940000000000001</v>
      </c>
      <c r="AM11" s="273">
        <f t="shared" si="10"/>
        <v>21.697500000000002</v>
      </c>
      <c r="AN11" s="273">
        <f t="shared" si="11"/>
        <v>26.4605</v>
      </c>
      <c r="AO11" s="500">
        <f t="shared" si="12"/>
        <v>31.212499999999999</v>
      </c>
      <c r="AP11" s="273">
        <f t="shared" si="13"/>
        <v>35.97</v>
      </c>
      <c r="AQ11" s="273">
        <f t="shared" si="14"/>
        <v>40.727499999999999</v>
      </c>
      <c r="AR11" s="274">
        <f t="shared" si="15"/>
        <v>45.485000000000007</v>
      </c>
      <c r="AS11" s="273">
        <f t="shared" si="16"/>
        <v>50.2425</v>
      </c>
      <c r="AT11" s="346">
        <f t="shared" si="17"/>
        <v>55</v>
      </c>
      <c r="AU11" s="271"/>
      <c r="AV11" s="272">
        <f t="shared" si="26"/>
        <v>4.95</v>
      </c>
      <c r="AW11" s="273">
        <f t="shared" si="27"/>
        <v>2.4750000000000005</v>
      </c>
      <c r="AX11" s="273">
        <f t="shared" si="28"/>
        <v>4.7574999999999985</v>
      </c>
      <c r="AY11" s="273">
        <f t="shared" si="29"/>
        <v>4.7575000000000021</v>
      </c>
      <c r="AZ11" s="273">
        <f t="shared" si="31"/>
        <v>4.7575000000000003</v>
      </c>
      <c r="BA11" s="273">
        <f t="shared" si="32"/>
        <v>4.7629999999999981</v>
      </c>
      <c r="BB11" s="273">
        <f t="shared" si="33"/>
        <v>4.7519999999999989</v>
      </c>
      <c r="BC11" s="273">
        <f t="shared" si="34"/>
        <v>4.7575000000000003</v>
      </c>
      <c r="BD11" s="273">
        <f t="shared" si="35"/>
        <v>4.7575000000000003</v>
      </c>
      <c r="BE11" s="273">
        <f t="shared" si="36"/>
        <v>4.7575000000000074</v>
      </c>
      <c r="BF11" s="273">
        <f t="shared" si="37"/>
        <v>4.7574999999999932</v>
      </c>
      <c r="BG11" s="273">
        <f t="shared" si="38"/>
        <v>4.7575000000000003</v>
      </c>
      <c r="BH11" s="275">
        <f t="shared" si="19"/>
        <v>55</v>
      </c>
      <c r="BI11" s="277"/>
      <c r="BJ11" s="347"/>
      <c r="BK11" s="347"/>
      <c r="BL11" s="300">
        <v>5</v>
      </c>
      <c r="BM11" s="301">
        <v>3</v>
      </c>
      <c r="BN11" s="301">
        <v>4</v>
      </c>
      <c r="BO11" s="301">
        <v>4</v>
      </c>
      <c r="BP11" s="301">
        <v>5</v>
      </c>
      <c r="BQ11" s="301">
        <v>6</v>
      </c>
      <c r="BR11" s="301">
        <v>3</v>
      </c>
      <c r="BS11" s="301">
        <v>8</v>
      </c>
      <c r="BT11" s="385">
        <v>5</v>
      </c>
      <c r="BU11" s="548">
        <v>4</v>
      </c>
      <c r="BV11" s="301"/>
      <c r="BW11" s="301"/>
      <c r="BX11" s="302">
        <f t="shared" si="20"/>
        <v>47</v>
      </c>
      <c r="BY11" s="585"/>
      <c r="BZ11" s="281"/>
      <c r="CA11" s="412">
        <f t="shared" si="21"/>
        <v>0</v>
      </c>
    </row>
    <row r="12" spans="1:81" s="288" customFormat="1" ht="99.95" customHeight="1" x14ac:dyDescent="0.25">
      <c r="A12" s="289">
        <v>6</v>
      </c>
      <c r="B12" s="290" t="s">
        <v>56</v>
      </c>
      <c r="C12" s="291">
        <v>62</v>
      </c>
      <c r="D12" s="292">
        <v>84</v>
      </c>
      <c r="E12" s="297">
        <v>9</v>
      </c>
      <c r="F12" s="293">
        <f t="shared" si="3"/>
        <v>137</v>
      </c>
      <c r="G12" s="294">
        <v>2</v>
      </c>
      <c r="H12" s="295">
        <v>3</v>
      </c>
      <c r="I12" s="295">
        <v>4</v>
      </c>
      <c r="J12" s="295">
        <v>5</v>
      </c>
      <c r="K12" s="295">
        <v>3</v>
      </c>
      <c r="L12" s="295">
        <v>5</v>
      </c>
      <c r="M12" s="295">
        <v>2</v>
      </c>
      <c r="N12" s="295">
        <v>1</v>
      </c>
      <c r="O12" s="295">
        <v>1</v>
      </c>
      <c r="P12" s="521">
        <v>5</v>
      </c>
      <c r="Q12" s="296">
        <f t="shared" si="22"/>
        <v>31</v>
      </c>
      <c r="R12" s="348">
        <f t="shared" si="4"/>
        <v>106</v>
      </c>
      <c r="S12" s="349">
        <f t="shared" ref="S12:AA12" si="40">G12/$AQ$12</f>
        <v>4.910686882327666E-2</v>
      </c>
      <c r="T12" s="350">
        <f t="shared" si="40"/>
        <v>7.3660303234914987E-2</v>
      </c>
      <c r="U12" s="350">
        <f t="shared" si="40"/>
        <v>9.821373764655332E-2</v>
      </c>
      <c r="V12" s="350">
        <f t="shared" si="40"/>
        <v>0.12276717205819164</v>
      </c>
      <c r="W12" s="350">
        <f t="shared" si="40"/>
        <v>7.3660303234914987E-2</v>
      </c>
      <c r="X12" s="350">
        <f t="shared" si="40"/>
        <v>0.12276717205819164</v>
      </c>
      <c r="Y12" s="350">
        <f t="shared" si="40"/>
        <v>4.910686882327666E-2</v>
      </c>
      <c r="Z12" s="350">
        <f t="shared" si="40"/>
        <v>2.455343441163833E-2</v>
      </c>
      <c r="AA12" s="350">
        <f t="shared" si="40"/>
        <v>2.455343441163833E-2</v>
      </c>
      <c r="AB12" s="350">
        <f t="shared" si="24"/>
        <v>0.1099263493459382</v>
      </c>
      <c r="AC12" s="299" t="e">
        <f>#REF!/AG12</f>
        <v>#REF!</v>
      </c>
      <c r="AD12" s="299" t="e">
        <f>#REF!/AG12</f>
        <v>#REF!</v>
      </c>
      <c r="AE12" s="510">
        <f t="shared" si="25"/>
        <v>0.74831564404853479</v>
      </c>
      <c r="AF12" s="344"/>
      <c r="AG12" s="296">
        <v>55</v>
      </c>
      <c r="AH12" s="345"/>
      <c r="AI12" s="272">
        <f t="shared" si="6"/>
        <v>4.95</v>
      </c>
      <c r="AJ12" s="273">
        <f t="shared" si="7"/>
        <v>7.4250000000000007</v>
      </c>
      <c r="AK12" s="273">
        <f t="shared" si="8"/>
        <v>12.182499999999999</v>
      </c>
      <c r="AL12" s="273">
        <f t="shared" si="9"/>
        <v>16.940000000000001</v>
      </c>
      <c r="AM12" s="273">
        <f t="shared" si="10"/>
        <v>21.697500000000002</v>
      </c>
      <c r="AN12" s="273">
        <f t="shared" si="11"/>
        <v>26.4605</v>
      </c>
      <c r="AO12" s="500">
        <f t="shared" si="12"/>
        <v>31.212499999999999</v>
      </c>
      <c r="AP12" s="273">
        <f t="shared" si="13"/>
        <v>35.97</v>
      </c>
      <c r="AQ12" s="273">
        <f t="shared" si="14"/>
        <v>40.727499999999999</v>
      </c>
      <c r="AR12" s="274">
        <f t="shared" si="15"/>
        <v>45.485000000000007</v>
      </c>
      <c r="AS12" s="273">
        <f t="shared" si="16"/>
        <v>50.2425</v>
      </c>
      <c r="AT12" s="346">
        <f t="shared" si="17"/>
        <v>55</v>
      </c>
      <c r="AU12" s="271"/>
      <c r="AV12" s="272">
        <f t="shared" si="26"/>
        <v>4.95</v>
      </c>
      <c r="AW12" s="273">
        <f t="shared" si="27"/>
        <v>2.4750000000000005</v>
      </c>
      <c r="AX12" s="273">
        <f t="shared" si="28"/>
        <v>4.7574999999999985</v>
      </c>
      <c r="AY12" s="273">
        <f t="shared" si="29"/>
        <v>4.7575000000000021</v>
      </c>
      <c r="AZ12" s="273">
        <f t="shared" si="31"/>
        <v>4.7575000000000003</v>
      </c>
      <c r="BA12" s="273">
        <f t="shared" si="32"/>
        <v>4.7629999999999981</v>
      </c>
      <c r="BB12" s="273">
        <f t="shared" si="33"/>
        <v>4.7519999999999989</v>
      </c>
      <c r="BC12" s="273">
        <f t="shared" si="34"/>
        <v>4.7575000000000003</v>
      </c>
      <c r="BD12" s="273">
        <f t="shared" si="35"/>
        <v>4.7575000000000003</v>
      </c>
      <c r="BE12" s="273">
        <f t="shared" si="36"/>
        <v>4.7575000000000074</v>
      </c>
      <c r="BF12" s="273">
        <f t="shared" si="37"/>
        <v>4.7574999999999932</v>
      </c>
      <c r="BG12" s="273">
        <f t="shared" si="38"/>
        <v>4.7575000000000003</v>
      </c>
      <c r="BH12" s="275">
        <f>SUM(AV12:BG12)</f>
        <v>55</v>
      </c>
      <c r="BI12" s="277"/>
      <c r="BJ12" s="347"/>
      <c r="BK12" s="347"/>
      <c r="BL12" s="300">
        <v>2</v>
      </c>
      <c r="BM12" s="301">
        <v>3</v>
      </c>
      <c r="BN12" s="301">
        <v>4</v>
      </c>
      <c r="BO12" s="301">
        <v>5</v>
      </c>
      <c r="BP12" s="301">
        <v>3</v>
      </c>
      <c r="BQ12" s="301">
        <v>5</v>
      </c>
      <c r="BR12" s="301">
        <v>2</v>
      </c>
      <c r="BS12" s="301">
        <v>1</v>
      </c>
      <c r="BT12" s="385">
        <v>1</v>
      </c>
      <c r="BU12" s="548">
        <v>5</v>
      </c>
      <c r="BV12" s="301"/>
      <c r="BW12" s="301"/>
      <c r="BX12" s="351">
        <f t="shared" si="20"/>
        <v>31</v>
      </c>
      <c r="BY12" s="585"/>
      <c r="BZ12" s="281"/>
      <c r="CA12" s="412">
        <f t="shared" si="21"/>
        <v>0</v>
      </c>
    </row>
    <row r="13" spans="1:81" s="288" customFormat="1" ht="99.95" customHeight="1" x14ac:dyDescent="0.25">
      <c r="A13" s="289">
        <v>7</v>
      </c>
      <c r="B13" s="290" t="s">
        <v>151</v>
      </c>
      <c r="C13" s="291">
        <v>267</v>
      </c>
      <c r="D13" s="292">
        <v>521</v>
      </c>
      <c r="E13" s="297">
        <v>33</v>
      </c>
      <c r="F13" s="293">
        <f t="shared" si="3"/>
        <v>755</v>
      </c>
      <c r="G13" s="294">
        <v>17</v>
      </c>
      <c r="H13" s="295">
        <v>14</v>
      </c>
      <c r="I13" s="295">
        <v>35</v>
      </c>
      <c r="J13" s="295">
        <v>34</v>
      </c>
      <c r="K13" s="295">
        <v>31</v>
      </c>
      <c r="L13" s="295">
        <v>30</v>
      </c>
      <c r="M13" s="295">
        <v>40</v>
      </c>
      <c r="N13" s="295">
        <v>33</v>
      </c>
      <c r="O13" s="295">
        <v>32</v>
      </c>
      <c r="P13" s="521">
        <v>25</v>
      </c>
      <c r="Q13" s="296">
        <f t="shared" si="22"/>
        <v>291</v>
      </c>
      <c r="R13" s="348">
        <f t="shared" si="4"/>
        <v>464</v>
      </c>
      <c r="S13" s="349">
        <f t="shared" ref="S13:AA13" si="41">G13/$AQ$13</f>
        <v>9.4865542044966264E-2</v>
      </c>
      <c r="T13" s="350">
        <f t="shared" si="41"/>
        <v>7.8124564037031052E-2</v>
      </c>
      <c r="U13" s="350">
        <f t="shared" si="41"/>
        <v>0.1953114100925776</v>
      </c>
      <c r="V13" s="350">
        <f t="shared" si="41"/>
        <v>0.18973108408993253</v>
      </c>
      <c r="W13" s="350">
        <f t="shared" si="41"/>
        <v>0.17299010608199733</v>
      </c>
      <c r="X13" s="350">
        <f t="shared" si="41"/>
        <v>0.16740978007935226</v>
      </c>
      <c r="Y13" s="350">
        <f t="shared" si="41"/>
        <v>0.22321304010580298</v>
      </c>
      <c r="Z13" s="350">
        <f t="shared" si="41"/>
        <v>0.18415075808728745</v>
      </c>
      <c r="AA13" s="350">
        <f t="shared" si="41"/>
        <v>0.17857043208464238</v>
      </c>
      <c r="AB13" s="350">
        <f t="shared" si="24"/>
        <v>0.12491630607492979</v>
      </c>
      <c r="AC13" s="299" t="e">
        <f>#REF!/AG13</f>
        <v>#REF!</v>
      </c>
      <c r="AD13" s="299" t="e">
        <f>#REF!/AG13</f>
        <v>#REF!</v>
      </c>
      <c r="AE13" s="510">
        <f t="shared" si="25"/>
        <v>1.6092830227785198</v>
      </c>
      <c r="AF13" s="344"/>
      <c r="AG13" s="296">
        <v>242</v>
      </c>
      <c r="AH13" s="345"/>
      <c r="AI13" s="272">
        <f t="shared" si="6"/>
        <v>21.779999999999998</v>
      </c>
      <c r="AJ13" s="273">
        <f t="shared" si="7"/>
        <v>32.67</v>
      </c>
      <c r="AK13" s="273">
        <f t="shared" si="8"/>
        <v>53.602999999999994</v>
      </c>
      <c r="AL13" s="273">
        <f t="shared" si="9"/>
        <v>74.536000000000001</v>
      </c>
      <c r="AM13" s="273">
        <f t="shared" si="10"/>
        <v>95.469000000000008</v>
      </c>
      <c r="AN13" s="273">
        <f t="shared" si="11"/>
        <v>116.42619999999999</v>
      </c>
      <c r="AO13" s="500">
        <f t="shared" si="12"/>
        <v>137.33500000000001</v>
      </c>
      <c r="AP13" s="273">
        <f t="shared" si="13"/>
        <v>158.268</v>
      </c>
      <c r="AQ13" s="273">
        <f t="shared" si="14"/>
        <v>179.20099999999999</v>
      </c>
      <c r="AR13" s="274">
        <f>AG13*82.7%</f>
        <v>200.13400000000001</v>
      </c>
      <c r="AS13" s="273">
        <f t="shared" si="16"/>
        <v>221.06700000000001</v>
      </c>
      <c r="AT13" s="346">
        <f t="shared" si="17"/>
        <v>242</v>
      </c>
      <c r="AU13" s="271"/>
      <c r="AV13" s="272">
        <f t="shared" si="26"/>
        <v>21.779999999999998</v>
      </c>
      <c r="AW13" s="273">
        <f t="shared" si="27"/>
        <v>10.890000000000004</v>
      </c>
      <c r="AX13" s="273">
        <f t="shared" si="28"/>
        <v>20.932999999999993</v>
      </c>
      <c r="AY13" s="273">
        <f t="shared" si="29"/>
        <v>20.933000000000007</v>
      </c>
      <c r="AZ13" s="273">
        <f t="shared" si="31"/>
        <v>20.933000000000007</v>
      </c>
      <c r="BA13" s="273">
        <f t="shared" si="32"/>
        <v>20.957199999999986</v>
      </c>
      <c r="BB13" s="273">
        <f t="shared" si="33"/>
        <v>20.908800000000014</v>
      </c>
      <c r="BC13" s="273">
        <f t="shared" si="34"/>
        <v>20.932999999999993</v>
      </c>
      <c r="BD13" s="273">
        <f t="shared" si="35"/>
        <v>20.932999999999993</v>
      </c>
      <c r="BE13" s="273">
        <f t="shared" si="36"/>
        <v>20.933000000000021</v>
      </c>
      <c r="BF13" s="273">
        <f t="shared" si="37"/>
        <v>20.932999999999993</v>
      </c>
      <c r="BG13" s="273">
        <f t="shared" si="38"/>
        <v>20.932999999999993</v>
      </c>
      <c r="BH13" s="275">
        <f t="shared" si="19"/>
        <v>242</v>
      </c>
      <c r="BI13" s="277"/>
      <c r="BJ13" s="347"/>
      <c r="BK13" s="347"/>
      <c r="BL13" s="300">
        <v>17</v>
      </c>
      <c r="BM13" s="301">
        <v>14</v>
      </c>
      <c r="BN13" s="301">
        <v>35</v>
      </c>
      <c r="BO13" s="301">
        <v>34</v>
      </c>
      <c r="BP13" s="301">
        <v>31</v>
      </c>
      <c r="BQ13" s="301">
        <v>30</v>
      </c>
      <c r="BR13" s="301">
        <v>40</v>
      </c>
      <c r="BS13" s="301">
        <v>33</v>
      </c>
      <c r="BT13" s="385">
        <v>32</v>
      </c>
      <c r="BU13" s="548">
        <v>25</v>
      </c>
      <c r="BV13" s="301"/>
      <c r="BW13" s="301"/>
      <c r="BX13" s="302">
        <f t="shared" si="20"/>
        <v>291</v>
      </c>
      <c r="BY13" s="585"/>
      <c r="BZ13" s="281"/>
      <c r="CA13" s="412">
        <f t="shared" si="21"/>
        <v>0</v>
      </c>
    </row>
    <row r="14" spans="1:81" s="288" customFormat="1" ht="99.95" customHeight="1" x14ac:dyDescent="0.25">
      <c r="A14" s="289">
        <v>8</v>
      </c>
      <c r="B14" s="290" t="s">
        <v>152</v>
      </c>
      <c r="C14" s="291">
        <v>171</v>
      </c>
      <c r="D14" s="292">
        <v>358</v>
      </c>
      <c r="E14" s="297">
        <v>26</v>
      </c>
      <c r="F14" s="293">
        <f t="shared" si="3"/>
        <v>503</v>
      </c>
      <c r="G14" s="304">
        <v>28</v>
      </c>
      <c r="H14" s="305">
        <v>17</v>
      </c>
      <c r="I14" s="305">
        <v>33</v>
      </c>
      <c r="J14" s="305">
        <v>27</v>
      </c>
      <c r="K14" s="305">
        <v>28</v>
      </c>
      <c r="L14" s="305">
        <v>28</v>
      </c>
      <c r="M14" s="305">
        <v>17</v>
      </c>
      <c r="N14" s="305">
        <v>25</v>
      </c>
      <c r="O14" s="305">
        <v>19</v>
      </c>
      <c r="P14" s="522">
        <v>26</v>
      </c>
      <c r="Q14" s="296">
        <f t="shared" si="22"/>
        <v>248</v>
      </c>
      <c r="R14" s="348">
        <f t="shared" si="4"/>
        <v>255</v>
      </c>
      <c r="S14" s="349">
        <f t="shared" ref="S14:AA14" si="42">G14/$AQ$14</f>
        <v>0.1562491280740621</v>
      </c>
      <c r="T14" s="350">
        <f t="shared" si="42"/>
        <v>9.4865542044966264E-2</v>
      </c>
      <c r="U14" s="350">
        <f t="shared" si="42"/>
        <v>0.18415075808728745</v>
      </c>
      <c r="V14" s="350">
        <f t="shared" si="42"/>
        <v>0.15066880207141703</v>
      </c>
      <c r="W14" s="350">
        <f t="shared" si="42"/>
        <v>0.1562491280740621</v>
      </c>
      <c r="X14" s="350">
        <f t="shared" si="42"/>
        <v>0.1562491280740621</v>
      </c>
      <c r="Y14" s="350">
        <f t="shared" si="42"/>
        <v>9.4865542044966264E-2</v>
      </c>
      <c r="Z14" s="350">
        <f t="shared" si="42"/>
        <v>0.13950815006612688</v>
      </c>
      <c r="AA14" s="350">
        <f t="shared" si="42"/>
        <v>0.10602619405025641</v>
      </c>
      <c r="AB14" s="350">
        <f t="shared" si="24"/>
        <v>0.12991295831792699</v>
      </c>
      <c r="AC14" s="299" t="e">
        <f>#REF!/AG14</f>
        <v>#REF!</v>
      </c>
      <c r="AD14" s="299" t="e">
        <f>#REF!/AG14</f>
        <v>#REF!</v>
      </c>
      <c r="AE14" s="510">
        <f t="shared" si="25"/>
        <v>1.3687453309051336</v>
      </c>
      <c r="AF14" s="344"/>
      <c r="AG14" s="296">
        <v>242</v>
      </c>
      <c r="AH14" s="345"/>
      <c r="AI14" s="272">
        <f t="shared" si="6"/>
        <v>21.779999999999998</v>
      </c>
      <c r="AJ14" s="273">
        <f t="shared" si="7"/>
        <v>32.67</v>
      </c>
      <c r="AK14" s="273">
        <f t="shared" si="8"/>
        <v>53.602999999999994</v>
      </c>
      <c r="AL14" s="273">
        <f t="shared" si="9"/>
        <v>74.536000000000001</v>
      </c>
      <c r="AM14" s="273">
        <f t="shared" si="10"/>
        <v>95.469000000000008</v>
      </c>
      <c r="AN14" s="273">
        <f t="shared" si="11"/>
        <v>116.42619999999999</v>
      </c>
      <c r="AO14" s="500">
        <f t="shared" si="12"/>
        <v>137.33500000000001</v>
      </c>
      <c r="AP14" s="273">
        <f t="shared" si="13"/>
        <v>158.268</v>
      </c>
      <c r="AQ14" s="273">
        <f t="shared" si="14"/>
        <v>179.20099999999999</v>
      </c>
      <c r="AR14" s="274">
        <f t="shared" si="15"/>
        <v>200.13400000000001</v>
      </c>
      <c r="AS14" s="273">
        <f t="shared" si="16"/>
        <v>221.06700000000001</v>
      </c>
      <c r="AT14" s="346">
        <f t="shared" si="17"/>
        <v>242</v>
      </c>
      <c r="AU14" s="271"/>
      <c r="AV14" s="272">
        <f t="shared" si="26"/>
        <v>21.779999999999998</v>
      </c>
      <c r="AW14" s="273">
        <f t="shared" si="27"/>
        <v>10.890000000000004</v>
      </c>
      <c r="AX14" s="273">
        <f t="shared" si="28"/>
        <v>20.932999999999993</v>
      </c>
      <c r="AY14" s="273">
        <f t="shared" si="29"/>
        <v>20.933000000000007</v>
      </c>
      <c r="AZ14" s="273">
        <f t="shared" si="31"/>
        <v>20.933000000000007</v>
      </c>
      <c r="BA14" s="273">
        <f t="shared" si="32"/>
        <v>20.957199999999986</v>
      </c>
      <c r="BB14" s="273">
        <f t="shared" si="33"/>
        <v>20.908800000000014</v>
      </c>
      <c r="BC14" s="273">
        <f t="shared" si="34"/>
        <v>20.932999999999993</v>
      </c>
      <c r="BD14" s="273">
        <f t="shared" si="35"/>
        <v>20.932999999999993</v>
      </c>
      <c r="BE14" s="273">
        <f t="shared" si="36"/>
        <v>20.933000000000021</v>
      </c>
      <c r="BF14" s="273">
        <f t="shared" si="37"/>
        <v>20.932999999999993</v>
      </c>
      <c r="BG14" s="273">
        <f t="shared" si="38"/>
        <v>20.932999999999993</v>
      </c>
      <c r="BH14" s="275">
        <f t="shared" si="19"/>
        <v>242</v>
      </c>
      <c r="BI14" s="277"/>
      <c r="BJ14" s="347"/>
      <c r="BK14" s="347"/>
      <c r="BL14" s="300">
        <v>28</v>
      </c>
      <c r="BM14" s="301">
        <v>17</v>
      </c>
      <c r="BN14" s="301">
        <v>33</v>
      </c>
      <c r="BO14" s="301">
        <v>27</v>
      </c>
      <c r="BP14" s="301">
        <v>28</v>
      </c>
      <c r="BQ14" s="301">
        <v>28</v>
      </c>
      <c r="BR14" s="301">
        <v>17</v>
      </c>
      <c r="BS14" s="301">
        <v>25</v>
      </c>
      <c r="BT14" s="385">
        <v>19</v>
      </c>
      <c r="BU14" s="548">
        <v>26</v>
      </c>
      <c r="BV14" s="301"/>
      <c r="BW14" s="301"/>
      <c r="BX14" s="302">
        <f t="shared" si="20"/>
        <v>248</v>
      </c>
      <c r="BY14" s="585"/>
      <c r="BZ14" s="281"/>
      <c r="CA14" s="412">
        <f t="shared" si="21"/>
        <v>0</v>
      </c>
    </row>
    <row r="15" spans="1:81" s="288" customFormat="1" ht="99.95" customHeight="1" x14ac:dyDescent="0.25">
      <c r="A15" s="289">
        <v>9</v>
      </c>
      <c r="B15" s="290" t="s">
        <v>153</v>
      </c>
      <c r="C15" s="291">
        <v>148</v>
      </c>
      <c r="D15" s="292">
        <v>319</v>
      </c>
      <c r="E15" s="297">
        <v>24</v>
      </c>
      <c r="F15" s="293">
        <f t="shared" si="3"/>
        <v>443</v>
      </c>
      <c r="G15" s="304">
        <v>19</v>
      </c>
      <c r="H15" s="305">
        <v>9</v>
      </c>
      <c r="I15" s="305">
        <v>20</v>
      </c>
      <c r="J15" s="305">
        <v>14</v>
      </c>
      <c r="K15" s="305">
        <v>30</v>
      </c>
      <c r="L15" s="305">
        <v>20</v>
      </c>
      <c r="M15" s="305">
        <v>33</v>
      </c>
      <c r="N15" s="305">
        <v>23</v>
      </c>
      <c r="O15" s="305">
        <v>27</v>
      </c>
      <c r="P15" s="522">
        <v>28</v>
      </c>
      <c r="Q15" s="296">
        <f t="shared" si="22"/>
        <v>223</v>
      </c>
      <c r="R15" s="348">
        <f t="shared" si="4"/>
        <v>220</v>
      </c>
      <c r="S15" s="349">
        <f t="shared" ref="S15:AA15" si="43">G15/$AQ$15</f>
        <v>0.10602619405025641</v>
      </c>
      <c r="T15" s="350">
        <f t="shared" si="43"/>
        <v>5.022293402380567E-2</v>
      </c>
      <c r="U15" s="350">
        <f t="shared" si="43"/>
        <v>0.11160652005290149</v>
      </c>
      <c r="V15" s="350">
        <f t="shared" si="43"/>
        <v>7.8124564037031052E-2</v>
      </c>
      <c r="W15" s="350">
        <f t="shared" si="43"/>
        <v>0.16740978007935226</v>
      </c>
      <c r="X15" s="350">
        <f t="shared" si="43"/>
        <v>0.11160652005290149</v>
      </c>
      <c r="Y15" s="350">
        <f t="shared" si="43"/>
        <v>0.18415075808728745</v>
      </c>
      <c r="Z15" s="350">
        <f t="shared" si="43"/>
        <v>0.12834749806083673</v>
      </c>
      <c r="AA15" s="350">
        <f t="shared" si="43"/>
        <v>0.15066880207141703</v>
      </c>
      <c r="AB15" s="350">
        <f t="shared" si="24"/>
        <v>0.13990626280392135</v>
      </c>
      <c r="AC15" s="299" t="e">
        <f>#REF!/AG15</f>
        <v>#REF!</v>
      </c>
      <c r="AD15" s="299" t="e">
        <f>#REF!/AG15</f>
        <v>#REF!</v>
      </c>
      <c r="AE15" s="510">
        <f t="shared" si="25"/>
        <v>1.2280698333197111</v>
      </c>
      <c r="AF15" s="344"/>
      <c r="AG15" s="296">
        <v>242</v>
      </c>
      <c r="AH15" s="345"/>
      <c r="AI15" s="272">
        <f t="shared" si="6"/>
        <v>21.779999999999998</v>
      </c>
      <c r="AJ15" s="273">
        <f t="shared" si="7"/>
        <v>32.67</v>
      </c>
      <c r="AK15" s="273">
        <f t="shared" si="8"/>
        <v>53.602999999999994</v>
      </c>
      <c r="AL15" s="273">
        <f t="shared" si="9"/>
        <v>74.536000000000001</v>
      </c>
      <c r="AM15" s="273">
        <f t="shared" si="10"/>
        <v>95.469000000000008</v>
      </c>
      <c r="AN15" s="273">
        <f t="shared" si="11"/>
        <v>116.42619999999999</v>
      </c>
      <c r="AO15" s="500">
        <f t="shared" si="12"/>
        <v>137.33500000000001</v>
      </c>
      <c r="AP15" s="273">
        <f t="shared" si="13"/>
        <v>158.268</v>
      </c>
      <c r="AQ15" s="273">
        <f t="shared" si="14"/>
        <v>179.20099999999999</v>
      </c>
      <c r="AR15" s="274">
        <f t="shared" si="15"/>
        <v>200.13400000000001</v>
      </c>
      <c r="AS15" s="273">
        <f t="shared" si="16"/>
        <v>221.06700000000001</v>
      </c>
      <c r="AT15" s="346">
        <f t="shared" si="17"/>
        <v>242</v>
      </c>
      <c r="AU15" s="271"/>
      <c r="AV15" s="272">
        <f t="shared" si="26"/>
        <v>21.779999999999998</v>
      </c>
      <c r="AW15" s="273">
        <f t="shared" si="27"/>
        <v>10.890000000000004</v>
      </c>
      <c r="AX15" s="273">
        <f t="shared" si="28"/>
        <v>20.932999999999993</v>
      </c>
      <c r="AY15" s="273">
        <f t="shared" si="29"/>
        <v>20.933000000000007</v>
      </c>
      <c r="AZ15" s="273">
        <f t="shared" si="31"/>
        <v>20.933000000000007</v>
      </c>
      <c r="BA15" s="273">
        <f t="shared" si="32"/>
        <v>20.957199999999986</v>
      </c>
      <c r="BB15" s="273">
        <f t="shared" si="33"/>
        <v>20.908800000000014</v>
      </c>
      <c r="BC15" s="273">
        <f t="shared" si="34"/>
        <v>20.932999999999993</v>
      </c>
      <c r="BD15" s="273">
        <f t="shared" si="35"/>
        <v>20.932999999999993</v>
      </c>
      <c r="BE15" s="273">
        <f t="shared" si="36"/>
        <v>20.933000000000021</v>
      </c>
      <c r="BF15" s="273">
        <f t="shared" si="37"/>
        <v>20.932999999999993</v>
      </c>
      <c r="BG15" s="273">
        <f t="shared" si="38"/>
        <v>20.932999999999993</v>
      </c>
      <c r="BH15" s="275">
        <f t="shared" si="19"/>
        <v>242</v>
      </c>
      <c r="BI15" s="277"/>
      <c r="BJ15" s="347"/>
      <c r="BK15" s="347"/>
      <c r="BL15" s="300">
        <v>19</v>
      </c>
      <c r="BM15" s="301">
        <v>9</v>
      </c>
      <c r="BN15" s="301">
        <v>20</v>
      </c>
      <c r="BO15" s="301">
        <v>14</v>
      </c>
      <c r="BP15" s="301">
        <v>30</v>
      </c>
      <c r="BQ15" s="301">
        <v>20</v>
      </c>
      <c r="BR15" s="301">
        <v>33</v>
      </c>
      <c r="BS15" s="301">
        <v>23</v>
      </c>
      <c r="BT15" s="385">
        <v>27</v>
      </c>
      <c r="BU15" s="548">
        <v>28</v>
      </c>
      <c r="BV15" s="301"/>
      <c r="BW15" s="301"/>
      <c r="BX15" s="302">
        <f t="shared" si="20"/>
        <v>223</v>
      </c>
      <c r="BY15" s="585"/>
      <c r="BZ15" s="281"/>
      <c r="CA15" s="412">
        <f t="shared" si="21"/>
        <v>0</v>
      </c>
    </row>
    <row r="16" spans="1:81" s="288" customFormat="1" ht="99.95" customHeight="1" x14ac:dyDescent="0.25">
      <c r="A16" s="289">
        <v>10</v>
      </c>
      <c r="B16" s="290" t="s">
        <v>57</v>
      </c>
      <c r="C16" s="291">
        <v>106</v>
      </c>
      <c r="D16" s="292">
        <v>310</v>
      </c>
      <c r="E16" s="297">
        <v>27</v>
      </c>
      <c r="F16" s="293">
        <f t="shared" si="3"/>
        <v>389</v>
      </c>
      <c r="G16" s="304">
        <v>13</v>
      </c>
      <c r="H16" s="305">
        <v>11</v>
      </c>
      <c r="I16" s="305">
        <v>21</v>
      </c>
      <c r="J16" s="305">
        <v>19</v>
      </c>
      <c r="K16" s="305">
        <v>25</v>
      </c>
      <c r="L16" s="305">
        <v>18</v>
      </c>
      <c r="M16" s="305">
        <v>17</v>
      </c>
      <c r="N16" s="305">
        <v>24</v>
      </c>
      <c r="O16" s="305">
        <v>16</v>
      </c>
      <c r="P16" s="522">
        <v>12</v>
      </c>
      <c r="Q16" s="296">
        <f t="shared" si="22"/>
        <v>176</v>
      </c>
      <c r="R16" s="348">
        <f t="shared" si="4"/>
        <v>213</v>
      </c>
      <c r="S16" s="349">
        <f t="shared" ref="S16:AA16" si="44">G16/$AQ$16</f>
        <v>7.2544238034385977E-2</v>
      </c>
      <c r="T16" s="350">
        <f t="shared" si="44"/>
        <v>6.138358602909582E-2</v>
      </c>
      <c r="U16" s="350">
        <f t="shared" si="44"/>
        <v>0.11718684605554656</v>
      </c>
      <c r="V16" s="350">
        <f t="shared" si="44"/>
        <v>0.10602619405025641</v>
      </c>
      <c r="W16" s="350">
        <f t="shared" si="44"/>
        <v>0.13950815006612688</v>
      </c>
      <c r="X16" s="350">
        <f t="shared" si="44"/>
        <v>0.10044586804761134</v>
      </c>
      <c r="Y16" s="350">
        <f t="shared" si="44"/>
        <v>9.4865542044966264E-2</v>
      </c>
      <c r="Z16" s="350">
        <f t="shared" si="44"/>
        <v>0.1339278240634818</v>
      </c>
      <c r="AA16" s="350">
        <f t="shared" si="44"/>
        <v>8.9285216042321189E-2</v>
      </c>
      <c r="AB16" s="350">
        <f t="shared" si="24"/>
        <v>5.9959826915966297E-2</v>
      </c>
      <c r="AC16" s="299" t="e">
        <f>#REF!/AG16</f>
        <v>#REF!</v>
      </c>
      <c r="AD16" s="299" t="e">
        <f>#REF!/AG16</f>
        <v>#REF!</v>
      </c>
      <c r="AE16" s="510">
        <f t="shared" si="25"/>
        <v>0.97513329134975857</v>
      </c>
      <c r="AF16" s="344"/>
      <c r="AG16" s="296">
        <v>242</v>
      </c>
      <c r="AH16" s="345"/>
      <c r="AI16" s="272">
        <f t="shared" si="6"/>
        <v>21.779999999999998</v>
      </c>
      <c r="AJ16" s="273">
        <f t="shared" si="7"/>
        <v>32.67</v>
      </c>
      <c r="AK16" s="273">
        <f t="shared" si="8"/>
        <v>53.602999999999994</v>
      </c>
      <c r="AL16" s="273">
        <f t="shared" si="9"/>
        <v>74.536000000000001</v>
      </c>
      <c r="AM16" s="273">
        <f t="shared" si="10"/>
        <v>95.469000000000008</v>
      </c>
      <c r="AN16" s="273">
        <f t="shared" si="11"/>
        <v>116.42619999999999</v>
      </c>
      <c r="AO16" s="500">
        <f t="shared" si="12"/>
        <v>137.33500000000001</v>
      </c>
      <c r="AP16" s="273">
        <f t="shared" si="13"/>
        <v>158.268</v>
      </c>
      <c r="AQ16" s="273">
        <f t="shared" si="14"/>
        <v>179.20099999999999</v>
      </c>
      <c r="AR16" s="274">
        <f t="shared" si="15"/>
        <v>200.13400000000001</v>
      </c>
      <c r="AS16" s="273">
        <f t="shared" si="16"/>
        <v>221.06700000000001</v>
      </c>
      <c r="AT16" s="346">
        <f t="shared" si="17"/>
        <v>242</v>
      </c>
      <c r="AU16" s="271"/>
      <c r="AV16" s="272">
        <f t="shared" si="26"/>
        <v>21.779999999999998</v>
      </c>
      <c r="AW16" s="273">
        <f t="shared" si="27"/>
        <v>10.890000000000004</v>
      </c>
      <c r="AX16" s="273">
        <f t="shared" si="28"/>
        <v>20.932999999999993</v>
      </c>
      <c r="AY16" s="273">
        <f t="shared" si="29"/>
        <v>20.933000000000007</v>
      </c>
      <c r="AZ16" s="273">
        <f t="shared" si="31"/>
        <v>20.933000000000007</v>
      </c>
      <c r="BA16" s="273">
        <f t="shared" si="32"/>
        <v>20.957199999999986</v>
      </c>
      <c r="BB16" s="273">
        <f t="shared" si="33"/>
        <v>20.908800000000014</v>
      </c>
      <c r="BC16" s="273">
        <f t="shared" si="34"/>
        <v>20.932999999999993</v>
      </c>
      <c r="BD16" s="273">
        <f t="shared" si="35"/>
        <v>20.932999999999993</v>
      </c>
      <c r="BE16" s="273">
        <f t="shared" si="36"/>
        <v>20.933000000000021</v>
      </c>
      <c r="BF16" s="273">
        <f t="shared" si="37"/>
        <v>20.932999999999993</v>
      </c>
      <c r="BG16" s="273">
        <f t="shared" si="38"/>
        <v>20.932999999999993</v>
      </c>
      <c r="BH16" s="275">
        <f t="shared" si="19"/>
        <v>242</v>
      </c>
      <c r="BI16" s="277"/>
      <c r="BJ16" s="347"/>
      <c r="BK16" s="347"/>
      <c r="BL16" s="300">
        <v>13</v>
      </c>
      <c r="BM16" s="301">
        <v>11</v>
      </c>
      <c r="BN16" s="301">
        <v>21</v>
      </c>
      <c r="BO16" s="301">
        <v>19</v>
      </c>
      <c r="BP16" s="301">
        <v>25</v>
      </c>
      <c r="BQ16" s="301">
        <v>18</v>
      </c>
      <c r="BR16" s="301">
        <v>17</v>
      </c>
      <c r="BS16" s="301">
        <v>24</v>
      </c>
      <c r="BT16" s="385">
        <v>16</v>
      </c>
      <c r="BU16" s="548">
        <v>12</v>
      </c>
      <c r="BV16" s="301"/>
      <c r="BW16" s="301"/>
      <c r="BX16" s="302">
        <f t="shared" si="20"/>
        <v>176</v>
      </c>
      <c r="BY16" s="585"/>
      <c r="BZ16" s="281"/>
      <c r="CA16" s="412">
        <f t="shared" si="21"/>
        <v>0</v>
      </c>
    </row>
    <row r="17" spans="1:79" s="288" customFormat="1" ht="99.95" customHeight="1" x14ac:dyDescent="0.25">
      <c r="A17" s="289">
        <v>11</v>
      </c>
      <c r="B17" s="290" t="s">
        <v>245</v>
      </c>
      <c r="C17" s="291">
        <v>154</v>
      </c>
      <c r="D17" s="292">
        <v>248</v>
      </c>
      <c r="E17" s="297">
        <v>7</v>
      </c>
      <c r="F17" s="293">
        <f t="shared" si="3"/>
        <v>395</v>
      </c>
      <c r="G17" s="304">
        <v>11</v>
      </c>
      <c r="H17" s="305">
        <v>7</v>
      </c>
      <c r="I17" s="305">
        <v>18</v>
      </c>
      <c r="J17" s="305">
        <v>22</v>
      </c>
      <c r="K17" s="305">
        <v>22</v>
      </c>
      <c r="L17" s="305">
        <v>19</v>
      </c>
      <c r="M17" s="305">
        <v>25</v>
      </c>
      <c r="N17" s="305">
        <v>21</v>
      </c>
      <c r="O17" s="305">
        <v>13</v>
      </c>
      <c r="P17" s="522">
        <v>18</v>
      </c>
      <c r="Q17" s="296">
        <f t="shared" si="22"/>
        <v>176</v>
      </c>
      <c r="R17" s="348">
        <f t="shared" si="4"/>
        <v>219</v>
      </c>
      <c r="S17" s="349">
        <f t="shared" ref="S17:AA17" si="45">G17/$AQ$17</f>
        <v>6.138358602909582E-2</v>
      </c>
      <c r="T17" s="350">
        <f t="shared" si="45"/>
        <v>3.9062282018515526E-2</v>
      </c>
      <c r="U17" s="350">
        <f t="shared" si="45"/>
        <v>0.10044586804761134</v>
      </c>
      <c r="V17" s="350">
        <f t="shared" si="45"/>
        <v>0.12276717205819164</v>
      </c>
      <c r="W17" s="350">
        <f t="shared" si="45"/>
        <v>0.12276717205819164</v>
      </c>
      <c r="X17" s="350">
        <f t="shared" si="45"/>
        <v>0.10602619405025641</v>
      </c>
      <c r="Y17" s="350">
        <f t="shared" si="45"/>
        <v>0.13950815006612688</v>
      </c>
      <c r="Z17" s="350">
        <f t="shared" si="45"/>
        <v>0.11718684605554656</v>
      </c>
      <c r="AA17" s="350">
        <f t="shared" si="45"/>
        <v>7.2544238034385977E-2</v>
      </c>
      <c r="AB17" s="350">
        <f t="shared" si="24"/>
        <v>8.9939740373949445E-2</v>
      </c>
      <c r="AC17" s="299" t="e">
        <f>#REF!/AG17</f>
        <v>#REF!</v>
      </c>
      <c r="AD17" s="299" t="e">
        <f>#REF!/AG17</f>
        <v>#REF!</v>
      </c>
      <c r="AE17" s="510">
        <f t="shared" si="25"/>
        <v>0.97163124879187124</v>
      </c>
      <c r="AF17" s="344"/>
      <c r="AG17" s="296">
        <v>242</v>
      </c>
      <c r="AH17" s="345"/>
      <c r="AI17" s="272">
        <f t="shared" si="6"/>
        <v>21.779999999999998</v>
      </c>
      <c r="AJ17" s="273">
        <f t="shared" si="7"/>
        <v>32.67</v>
      </c>
      <c r="AK17" s="273">
        <f t="shared" si="8"/>
        <v>53.602999999999994</v>
      </c>
      <c r="AL17" s="273">
        <f t="shared" si="9"/>
        <v>74.536000000000001</v>
      </c>
      <c r="AM17" s="273">
        <f t="shared" si="10"/>
        <v>95.469000000000008</v>
      </c>
      <c r="AN17" s="273">
        <f t="shared" si="11"/>
        <v>116.42619999999999</v>
      </c>
      <c r="AO17" s="500">
        <f t="shared" si="12"/>
        <v>137.33500000000001</v>
      </c>
      <c r="AP17" s="273">
        <f t="shared" si="13"/>
        <v>158.268</v>
      </c>
      <c r="AQ17" s="273">
        <f t="shared" si="14"/>
        <v>179.20099999999999</v>
      </c>
      <c r="AR17" s="274">
        <f t="shared" si="15"/>
        <v>200.13400000000001</v>
      </c>
      <c r="AS17" s="273">
        <f t="shared" si="16"/>
        <v>221.06700000000001</v>
      </c>
      <c r="AT17" s="346">
        <f t="shared" si="17"/>
        <v>242</v>
      </c>
      <c r="AU17" s="271"/>
      <c r="AV17" s="272">
        <f t="shared" si="26"/>
        <v>21.779999999999998</v>
      </c>
      <c r="AW17" s="273">
        <f t="shared" si="27"/>
        <v>10.890000000000004</v>
      </c>
      <c r="AX17" s="273">
        <f t="shared" si="28"/>
        <v>20.932999999999993</v>
      </c>
      <c r="AY17" s="273">
        <f t="shared" si="29"/>
        <v>20.933000000000007</v>
      </c>
      <c r="AZ17" s="273">
        <f t="shared" si="31"/>
        <v>20.933000000000007</v>
      </c>
      <c r="BA17" s="273">
        <f t="shared" si="32"/>
        <v>20.957199999999986</v>
      </c>
      <c r="BB17" s="273">
        <f t="shared" si="33"/>
        <v>20.908800000000014</v>
      </c>
      <c r="BC17" s="273">
        <f t="shared" si="34"/>
        <v>20.932999999999993</v>
      </c>
      <c r="BD17" s="273">
        <f t="shared" si="35"/>
        <v>20.932999999999993</v>
      </c>
      <c r="BE17" s="273">
        <f t="shared" si="36"/>
        <v>20.933000000000021</v>
      </c>
      <c r="BF17" s="273">
        <f t="shared" si="37"/>
        <v>20.932999999999993</v>
      </c>
      <c r="BG17" s="273">
        <f t="shared" si="38"/>
        <v>20.932999999999993</v>
      </c>
      <c r="BH17" s="275">
        <f t="shared" si="19"/>
        <v>242</v>
      </c>
      <c r="BI17" s="277"/>
      <c r="BJ17" s="347"/>
      <c r="BK17" s="347"/>
      <c r="BL17" s="300">
        <v>11</v>
      </c>
      <c r="BM17" s="301">
        <v>7</v>
      </c>
      <c r="BN17" s="301">
        <v>18</v>
      </c>
      <c r="BO17" s="301">
        <v>22</v>
      </c>
      <c r="BP17" s="301">
        <v>22</v>
      </c>
      <c r="BQ17" s="301">
        <v>19</v>
      </c>
      <c r="BR17" s="301">
        <v>25</v>
      </c>
      <c r="BS17" s="301">
        <v>21</v>
      </c>
      <c r="BT17" s="385">
        <v>13</v>
      </c>
      <c r="BU17" s="548">
        <v>18</v>
      </c>
      <c r="BV17" s="301"/>
      <c r="BW17" s="301"/>
      <c r="BX17" s="302">
        <f t="shared" si="20"/>
        <v>176</v>
      </c>
      <c r="BY17" s="585"/>
      <c r="BZ17" s="281"/>
      <c r="CA17" s="412">
        <f t="shared" si="21"/>
        <v>0</v>
      </c>
    </row>
    <row r="18" spans="1:79" s="288" customFormat="1" ht="99.95" customHeight="1" x14ac:dyDescent="0.25">
      <c r="A18" s="289">
        <v>12</v>
      </c>
      <c r="B18" s="290" t="s">
        <v>58</v>
      </c>
      <c r="C18" s="291">
        <v>546</v>
      </c>
      <c r="D18" s="292">
        <v>529</v>
      </c>
      <c r="E18" s="297">
        <v>153</v>
      </c>
      <c r="F18" s="293">
        <f t="shared" si="3"/>
        <v>922</v>
      </c>
      <c r="G18" s="304">
        <v>7</v>
      </c>
      <c r="H18" s="305">
        <v>1</v>
      </c>
      <c r="I18" s="305">
        <v>30</v>
      </c>
      <c r="J18" s="305">
        <v>62</v>
      </c>
      <c r="K18" s="305">
        <v>157</v>
      </c>
      <c r="L18" s="305">
        <v>21</v>
      </c>
      <c r="M18" s="305">
        <v>31</v>
      </c>
      <c r="N18" s="305">
        <v>86</v>
      </c>
      <c r="O18" s="305">
        <v>58</v>
      </c>
      <c r="P18" s="522">
        <v>45</v>
      </c>
      <c r="Q18" s="296">
        <f t="shared" si="22"/>
        <v>498</v>
      </c>
      <c r="R18" s="348">
        <f t="shared" si="4"/>
        <v>424</v>
      </c>
      <c r="S18" s="349">
        <f t="shared" ref="S18:AA18" si="46">G18/$AQ$18</f>
        <v>3.9062282018515526E-2</v>
      </c>
      <c r="T18" s="350">
        <f t="shared" si="46"/>
        <v>5.5803260026450743E-3</v>
      </c>
      <c r="U18" s="350">
        <f t="shared" si="46"/>
        <v>0.16740978007935226</v>
      </c>
      <c r="V18" s="350">
        <f t="shared" si="46"/>
        <v>0.34598021216399466</v>
      </c>
      <c r="W18" s="350">
        <f t="shared" si="46"/>
        <v>0.87611118241527675</v>
      </c>
      <c r="X18" s="350">
        <f t="shared" si="46"/>
        <v>0.11718684605554656</v>
      </c>
      <c r="Y18" s="350">
        <f t="shared" si="46"/>
        <v>0.17299010608199733</v>
      </c>
      <c r="Z18" s="350">
        <f t="shared" si="46"/>
        <v>0.47990803622747641</v>
      </c>
      <c r="AA18" s="350">
        <f t="shared" si="46"/>
        <v>0.32365890815341436</v>
      </c>
      <c r="AB18" s="350">
        <f t="shared" si="24"/>
        <v>0.22484935093487363</v>
      </c>
      <c r="AC18" s="349">
        <f>T18/$AQ$18</f>
        <v>3.1140038295796754E-5</v>
      </c>
      <c r="AD18" s="349">
        <f>U18/$AQ$18</f>
        <v>9.3420114887390285E-4</v>
      </c>
      <c r="AE18" s="510">
        <f t="shared" si="25"/>
        <v>2.7527370301330922</v>
      </c>
      <c r="AF18" s="344"/>
      <c r="AG18" s="296">
        <v>242</v>
      </c>
      <c r="AH18" s="345"/>
      <c r="AI18" s="272">
        <f t="shared" si="6"/>
        <v>21.779999999999998</v>
      </c>
      <c r="AJ18" s="273">
        <f t="shared" si="7"/>
        <v>32.67</v>
      </c>
      <c r="AK18" s="273">
        <f t="shared" si="8"/>
        <v>53.602999999999994</v>
      </c>
      <c r="AL18" s="273">
        <f t="shared" si="9"/>
        <v>74.536000000000001</v>
      </c>
      <c r="AM18" s="273">
        <f t="shared" si="10"/>
        <v>95.469000000000008</v>
      </c>
      <c r="AN18" s="273">
        <f t="shared" si="11"/>
        <v>116.42619999999999</v>
      </c>
      <c r="AO18" s="500">
        <f t="shared" si="12"/>
        <v>137.33500000000001</v>
      </c>
      <c r="AP18" s="273">
        <f t="shared" si="13"/>
        <v>158.268</v>
      </c>
      <c r="AQ18" s="273">
        <f t="shared" si="14"/>
        <v>179.20099999999999</v>
      </c>
      <c r="AR18" s="274">
        <f t="shared" si="15"/>
        <v>200.13400000000001</v>
      </c>
      <c r="AS18" s="273">
        <f t="shared" si="16"/>
        <v>221.06700000000001</v>
      </c>
      <c r="AT18" s="346">
        <f t="shared" si="17"/>
        <v>242</v>
      </c>
      <c r="AU18" s="271"/>
      <c r="AV18" s="272">
        <f t="shared" si="26"/>
        <v>21.779999999999998</v>
      </c>
      <c r="AW18" s="273">
        <f t="shared" si="27"/>
        <v>10.890000000000004</v>
      </c>
      <c r="AX18" s="273">
        <f t="shared" si="28"/>
        <v>20.932999999999993</v>
      </c>
      <c r="AY18" s="273">
        <f t="shared" si="29"/>
        <v>20.933000000000007</v>
      </c>
      <c r="AZ18" s="273">
        <f t="shared" si="31"/>
        <v>20.933000000000007</v>
      </c>
      <c r="BA18" s="273">
        <f t="shared" si="32"/>
        <v>20.957199999999986</v>
      </c>
      <c r="BB18" s="273">
        <f t="shared" si="33"/>
        <v>20.908800000000014</v>
      </c>
      <c r="BC18" s="273">
        <f t="shared" si="34"/>
        <v>20.932999999999993</v>
      </c>
      <c r="BD18" s="273">
        <f t="shared" si="35"/>
        <v>20.932999999999993</v>
      </c>
      <c r="BE18" s="273">
        <f t="shared" si="36"/>
        <v>20.933000000000021</v>
      </c>
      <c r="BF18" s="273">
        <f t="shared" si="37"/>
        <v>20.932999999999993</v>
      </c>
      <c r="BG18" s="273">
        <f t="shared" si="38"/>
        <v>20.932999999999993</v>
      </c>
      <c r="BH18" s="275">
        <f t="shared" si="19"/>
        <v>242</v>
      </c>
      <c r="BI18" s="277"/>
      <c r="BJ18" s="347"/>
      <c r="BK18" s="347"/>
      <c r="BL18" s="300">
        <v>7</v>
      </c>
      <c r="BM18" s="301">
        <v>1</v>
      </c>
      <c r="BN18" s="301">
        <v>30</v>
      </c>
      <c r="BO18" s="301">
        <v>62</v>
      </c>
      <c r="BP18" s="301">
        <v>157</v>
      </c>
      <c r="BQ18" s="301">
        <v>21</v>
      </c>
      <c r="BR18" s="301">
        <v>31</v>
      </c>
      <c r="BS18" s="301">
        <v>87</v>
      </c>
      <c r="BT18" s="385">
        <v>58</v>
      </c>
      <c r="BU18" s="548">
        <v>45</v>
      </c>
      <c r="BV18" s="301"/>
      <c r="BW18" s="301"/>
      <c r="BX18" s="302">
        <f t="shared" si="20"/>
        <v>499</v>
      </c>
      <c r="BY18" s="585"/>
      <c r="BZ18" s="281"/>
      <c r="CA18" s="412">
        <f t="shared" si="21"/>
        <v>0</v>
      </c>
    </row>
    <row r="19" spans="1:79" s="288" customFormat="1" ht="99.95" customHeight="1" x14ac:dyDescent="0.25">
      <c r="A19" s="289">
        <v>13</v>
      </c>
      <c r="B19" s="290" t="s">
        <v>256</v>
      </c>
      <c r="C19" s="291">
        <v>0</v>
      </c>
      <c r="D19" s="292">
        <v>51</v>
      </c>
      <c r="E19" s="297">
        <v>3</v>
      </c>
      <c r="F19" s="293">
        <f t="shared" si="3"/>
        <v>48</v>
      </c>
      <c r="G19" s="304"/>
      <c r="H19" s="305"/>
      <c r="I19" s="305"/>
      <c r="J19" s="305"/>
      <c r="K19" s="305"/>
      <c r="L19" s="305"/>
      <c r="M19" s="305"/>
      <c r="N19" s="305"/>
      <c r="O19" s="305">
        <v>1</v>
      </c>
      <c r="P19" s="522">
        <v>4</v>
      </c>
      <c r="Q19" s="296">
        <f t="shared" si="22"/>
        <v>5</v>
      </c>
      <c r="R19" s="348">
        <f t="shared" si="4"/>
        <v>43</v>
      </c>
      <c r="S19" s="349">
        <f t="shared" ref="S19:AA19" si="47">G19/$AQ$19</f>
        <v>0</v>
      </c>
      <c r="T19" s="350">
        <f t="shared" si="47"/>
        <v>0</v>
      </c>
      <c r="U19" s="350">
        <f t="shared" si="47"/>
        <v>0</v>
      </c>
      <c r="V19" s="350">
        <f t="shared" si="47"/>
        <v>0</v>
      </c>
      <c r="W19" s="350">
        <f t="shared" si="47"/>
        <v>0</v>
      </c>
      <c r="X19" s="350">
        <f t="shared" si="47"/>
        <v>0</v>
      </c>
      <c r="Y19" s="350">
        <f t="shared" si="47"/>
        <v>0</v>
      </c>
      <c r="Z19" s="350">
        <f t="shared" si="47"/>
        <v>0</v>
      </c>
      <c r="AA19" s="350">
        <f t="shared" si="47"/>
        <v>4.7771461329002049E-2</v>
      </c>
      <c r="AB19" s="350">
        <f t="shared" si="24"/>
        <v>9.5542922658004098E-2</v>
      </c>
      <c r="AC19" s="299" t="e">
        <f>#REF!/AG19</f>
        <v>#REF!</v>
      </c>
      <c r="AD19" s="299" t="e">
        <f>#REF!/AG19</f>
        <v>#REF!</v>
      </c>
      <c r="AE19" s="510">
        <f t="shared" si="25"/>
        <v>0.14331438398700613</v>
      </c>
      <c r="AF19" s="344"/>
      <c r="AG19" s="296">
        <v>242</v>
      </c>
      <c r="AH19" s="345"/>
      <c r="AI19" s="272"/>
      <c r="AJ19" s="273"/>
      <c r="AK19" s="273"/>
      <c r="AL19" s="273"/>
      <c r="AM19" s="273"/>
      <c r="AN19" s="273"/>
      <c r="AO19" s="500"/>
      <c r="AP19" s="273"/>
      <c r="AQ19" s="273">
        <f>AG19*8.65%</f>
        <v>20.933000000000003</v>
      </c>
      <c r="AR19" s="274">
        <f>AG19*17.3%</f>
        <v>41.866000000000007</v>
      </c>
      <c r="AS19" s="273">
        <f>AG19*25.95%</f>
        <v>62.798999999999999</v>
      </c>
      <c r="AT19" s="346">
        <f>AG19*34.6%</f>
        <v>83.732000000000014</v>
      </c>
      <c r="AU19" s="271"/>
      <c r="AV19" s="272">
        <f t="shared" si="26"/>
        <v>21.779999999999998</v>
      </c>
      <c r="AW19" s="273">
        <f t="shared" si="27"/>
        <v>0</v>
      </c>
      <c r="AX19" s="273">
        <f t="shared" si="28"/>
        <v>0</v>
      </c>
      <c r="AY19" s="273">
        <f t="shared" si="29"/>
        <v>0</v>
      </c>
      <c r="AZ19" s="273">
        <f t="shared" si="31"/>
        <v>0</v>
      </c>
      <c r="BA19" s="273">
        <f t="shared" si="32"/>
        <v>0</v>
      </c>
      <c r="BB19" s="273">
        <f t="shared" si="33"/>
        <v>0</v>
      </c>
      <c r="BC19" s="273">
        <f t="shared" si="34"/>
        <v>0</v>
      </c>
      <c r="BD19" s="273">
        <f t="shared" si="35"/>
        <v>20.933000000000003</v>
      </c>
      <c r="BE19" s="273">
        <f t="shared" si="36"/>
        <v>20.933000000000003</v>
      </c>
      <c r="BF19" s="273">
        <f t="shared" si="37"/>
        <v>20.932999999999993</v>
      </c>
      <c r="BG19" s="273">
        <f t="shared" si="38"/>
        <v>20.933000000000014</v>
      </c>
      <c r="BH19" s="275">
        <f>SUM(AV19:BG19)</f>
        <v>105.512</v>
      </c>
      <c r="BI19" s="277"/>
      <c r="BJ19" s="347"/>
      <c r="BK19" s="347"/>
      <c r="BL19" s="300"/>
      <c r="BM19" s="301"/>
      <c r="BN19" s="301"/>
      <c r="BO19" s="301"/>
      <c r="BP19" s="301"/>
      <c r="BQ19" s="301"/>
      <c r="BR19" s="301"/>
      <c r="BS19" s="301"/>
      <c r="BT19" s="385">
        <v>1</v>
      </c>
      <c r="BU19" s="548">
        <v>4</v>
      </c>
      <c r="BV19" s="301"/>
      <c r="BW19" s="301"/>
      <c r="BX19" s="302">
        <f t="shared" si="20"/>
        <v>5</v>
      </c>
      <c r="BY19" s="585"/>
      <c r="BZ19" s="281"/>
      <c r="CA19" s="412">
        <f t="shared" si="21"/>
        <v>0</v>
      </c>
    </row>
    <row r="20" spans="1:79" s="288" customFormat="1" ht="99.95" customHeight="1" x14ac:dyDescent="0.25">
      <c r="A20" s="289">
        <v>14</v>
      </c>
      <c r="B20" s="290" t="s">
        <v>257</v>
      </c>
      <c r="C20" s="291">
        <v>0</v>
      </c>
      <c r="D20" s="292">
        <v>47</v>
      </c>
      <c r="E20" s="297">
        <v>0</v>
      </c>
      <c r="F20" s="293">
        <f t="shared" si="3"/>
        <v>47</v>
      </c>
      <c r="G20" s="304"/>
      <c r="H20" s="305"/>
      <c r="I20" s="305"/>
      <c r="J20" s="305"/>
      <c r="K20" s="305"/>
      <c r="L20" s="305"/>
      <c r="M20" s="305"/>
      <c r="N20" s="305"/>
      <c r="O20" s="305">
        <v>2</v>
      </c>
      <c r="P20" s="522">
        <v>5</v>
      </c>
      <c r="Q20" s="296">
        <f t="shared" si="22"/>
        <v>7</v>
      </c>
      <c r="R20" s="348">
        <f t="shared" si="4"/>
        <v>40</v>
      </c>
      <c r="S20" s="349">
        <f t="shared" ref="S20:AA20" si="48">G20/$AQ$20</f>
        <v>0</v>
      </c>
      <c r="T20" s="350">
        <f t="shared" si="48"/>
        <v>0</v>
      </c>
      <c r="U20" s="350">
        <f t="shared" si="48"/>
        <v>0</v>
      </c>
      <c r="V20" s="350">
        <f t="shared" si="48"/>
        <v>0</v>
      </c>
      <c r="W20" s="350">
        <f t="shared" si="48"/>
        <v>0</v>
      </c>
      <c r="X20" s="350">
        <f t="shared" si="48"/>
        <v>0</v>
      </c>
      <c r="Y20" s="350">
        <f t="shared" si="48"/>
        <v>0</v>
      </c>
      <c r="Z20" s="350">
        <f t="shared" si="48"/>
        <v>0</v>
      </c>
      <c r="AA20" s="350">
        <f t="shared" si="48"/>
        <v>9.5542922658004098E-2</v>
      </c>
      <c r="AB20" s="350">
        <f t="shared" si="24"/>
        <v>0.11942865332250512</v>
      </c>
      <c r="AC20" s="349">
        <f>T20/$AQ$20</f>
        <v>0</v>
      </c>
      <c r="AD20" s="349">
        <f>U20/$AQ$20</f>
        <v>0</v>
      </c>
      <c r="AE20" s="510">
        <f t="shared" si="25"/>
        <v>0.2149715759805092</v>
      </c>
      <c r="AF20" s="344"/>
      <c r="AG20" s="296">
        <v>242</v>
      </c>
      <c r="AH20" s="345"/>
      <c r="AI20" s="272"/>
      <c r="AJ20" s="273"/>
      <c r="AK20" s="273"/>
      <c r="AL20" s="273"/>
      <c r="AM20" s="273"/>
      <c r="AN20" s="273"/>
      <c r="AO20" s="500"/>
      <c r="AP20" s="273"/>
      <c r="AQ20" s="273">
        <f>AG20*8.65%</f>
        <v>20.933000000000003</v>
      </c>
      <c r="AR20" s="274">
        <f>AG20*17.3%</f>
        <v>41.866000000000007</v>
      </c>
      <c r="AS20" s="273">
        <f>AG20*25.95%</f>
        <v>62.798999999999999</v>
      </c>
      <c r="AT20" s="346">
        <f>AG20*34.6%</f>
        <v>83.732000000000014</v>
      </c>
      <c r="AU20" s="271"/>
      <c r="AV20" s="272">
        <f t="shared" si="26"/>
        <v>21.779999999999998</v>
      </c>
      <c r="AW20" s="273">
        <f t="shared" si="27"/>
        <v>0</v>
      </c>
      <c r="AX20" s="273">
        <f t="shared" si="28"/>
        <v>0</v>
      </c>
      <c r="AY20" s="273">
        <f t="shared" si="29"/>
        <v>0</v>
      </c>
      <c r="AZ20" s="273">
        <f t="shared" si="31"/>
        <v>0</v>
      </c>
      <c r="BA20" s="273">
        <f t="shared" si="32"/>
        <v>0</v>
      </c>
      <c r="BB20" s="273">
        <f t="shared" si="33"/>
        <v>0</v>
      </c>
      <c r="BC20" s="273">
        <f t="shared" si="34"/>
        <v>0</v>
      </c>
      <c r="BD20" s="273">
        <f t="shared" si="35"/>
        <v>20.933000000000003</v>
      </c>
      <c r="BE20" s="273">
        <f t="shared" si="36"/>
        <v>20.933000000000003</v>
      </c>
      <c r="BF20" s="273">
        <f t="shared" si="37"/>
        <v>20.932999999999993</v>
      </c>
      <c r="BG20" s="273">
        <f t="shared" si="38"/>
        <v>20.933000000000014</v>
      </c>
      <c r="BH20" s="275">
        <f t="shared" si="19"/>
        <v>105.512</v>
      </c>
      <c r="BI20" s="277"/>
      <c r="BJ20" s="347"/>
      <c r="BK20" s="347"/>
      <c r="BL20" s="300"/>
      <c r="BM20" s="301"/>
      <c r="BN20" s="301"/>
      <c r="BO20" s="301"/>
      <c r="BP20" s="301"/>
      <c r="BQ20" s="301"/>
      <c r="BR20" s="301"/>
      <c r="BS20" s="301"/>
      <c r="BT20" s="385">
        <v>2</v>
      </c>
      <c r="BU20" s="548">
        <v>5</v>
      </c>
      <c r="BV20" s="301"/>
      <c r="BW20" s="301"/>
      <c r="BX20" s="302">
        <f t="shared" si="20"/>
        <v>7</v>
      </c>
      <c r="BY20" s="585"/>
      <c r="BZ20" s="281"/>
      <c r="CA20" s="412">
        <f t="shared" si="21"/>
        <v>0</v>
      </c>
    </row>
    <row r="21" spans="1:79" s="288" customFormat="1" ht="99.95" customHeight="1" x14ac:dyDescent="0.25">
      <c r="A21" s="289">
        <v>15</v>
      </c>
      <c r="B21" s="290" t="s">
        <v>258</v>
      </c>
      <c r="C21" s="291">
        <v>0</v>
      </c>
      <c r="D21" s="292">
        <v>54</v>
      </c>
      <c r="E21" s="297">
        <v>1</v>
      </c>
      <c r="F21" s="293">
        <f t="shared" si="3"/>
        <v>53</v>
      </c>
      <c r="G21" s="304"/>
      <c r="H21" s="305"/>
      <c r="I21" s="305"/>
      <c r="J21" s="305"/>
      <c r="K21" s="305"/>
      <c r="L21" s="305"/>
      <c r="M21" s="305"/>
      <c r="N21" s="305"/>
      <c r="O21" s="305">
        <v>1</v>
      </c>
      <c r="P21" s="522">
        <v>2</v>
      </c>
      <c r="Q21" s="296">
        <f t="shared" si="22"/>
        <v>3</v>
      </c>
      <c r="R21" s="348">
        <f t="shared" si="4"/>
        <v>50</v>
      </c>
      <c r="S21" s="349">
        <f t="shared" ref="S21:AA21" si="49">G21/$AQ$21</f>
        <v>0</v>
      </c>
      <c r="T21" s="350">
        <f t="shared" si="49"/>
        <v>0</v>
      </c>
      <c r="U21" s="350">
        <f t="shared" si="49"/>
        <v>0</v>
      </c>
      <c r="V21" s="350">
        <f t="shared" si="49"/>
        <v>0</v>
      </c>
      <c r="W21" s="350">
        <f t="shared" si="49"/>
        <v>0</v>
      </c>
      <c r="X21" s="350">
        <f t="shared" si="49"/>
        <v>0</v>
      </c>
      <c r="Y21" s="350">
        <f t="shared" si="49"/>
        <v>0</v>
      </c>
      <c r="Z21" s="350">
        <f t="shared" si="49"/>
        <v>0</v>
      </c>
      <c r="AA21" s="350">
        <f t="shared" si="49"/>
        <v>4.7771461329002049E-2</v>
      </c>
      <c r="AB21" s="350">
        <f t="shared" si="24"/>
        <v>4.7771461329002049E-2</v>
      </c>
      <c r="AC21" s="349" t="e">
        <f>T21/BC21</f>
        <v>#DIV/0!</v>
      </c>
      <c r="AD21" s="349">
        <f>U21/BD21</f>
        <v>0</v>
      </c>
      <c r="AE21" s="510">
        <f t="shared" si="25"/>
        <v>9.5542922658004098E-2</v>
      </c>
      <c r="AF21" s="344"/>
      <c r="AG21" s="296">
        <v>242</v>
      </c>
      <c r="AH21" s="345"/>
      <c r="AI21" s="272"/>
      <c r="AJ21" s="273"/>
      <c r="AK21" s="273"/>
      <c r="AL21" s="273"/>
      <c r="AM21" s="273"/>
      <c r="AN21" s="273"/>
      <c r="AO21" s="500"/>
      <c r="AP21" s="273"/>
      <c r="AQ21" s="273">
        <f>AG21*8.65%</f>
        <v>20.933000000000003</v>
      </c>
      <c r="AR21" s="274">
        <f>AG21*17.3%</f>
        <v>41.866000000000007</v>
      </c>
      <c r="AS21" s="273">
        <f>AG21*25.95%</f>
        <v>62.798999999999999</v>
      </c>
      <c r="AT21" s="346">
        <f>AG21*34.6%</f>
        <v>83.732000000000014</v>
      </c>
      <c r="AU21" s="271"/>
      <c r="AV21" s="272">
        <f t="shared" si="26"/>
        <v>21.779999999999998</v>
      </c>
      <c r="AW21" s="273">
        <f t="shared" si="27"/>
        <v>0</v>
      </c>
      <c r="AX21" s="273">
        <f t="shared" si="28"/>
        <v>0</v>
      </c>
      <c r="AY21" s="273">
        <f t="shared" si="29"/>
        <v>0</v>
      </c>
      <c r="AZ21" s="273">
        <f t="shared" si="31"/>
        <v>0</v>
      </c>
      <c r="BA21" s="273">
        <f t="shared" si="32"/>
        <v>0</v>
      </c>
      <c r="BB21" s="273">
        <f t="shared" si="33"/>
        <v>0</v>
      </c>
      <c r="BC21" s="273">
        <f t="shared" si="34"/>
        <v>0</v>
      </c>
      <c r="BD21" s="273">
        <f t="shared" si="35"/>
        <v>20.933000000000003</v>
      </c>
      <c r="BE21" s="273">
        <f t="shared" si="36"/>
        <v>20.933000000000003</v>
      </c>
      <c r="BF21" s="273">
        <f t="shared" si="37"/>
        <v>20.932999999999993</v>
      </c>
      <c r="BG21" s="273">
        <f t="shared" si="38"/>
        <v>20.933000000000014</v>
      </c>
      <c r="BH21" s="275">
        <f t="shared" si="19"/>
        <v>105.512</v>
      </c>
      <c r="BI21" s="277"/>
      <c r="BJ21" s="347"/>
      <c r="BK21" s="347"/>
      <c r="BL21" s="300"/>
      <c r="BM21" s="301"/>
      <c r="BN21" s="301"/>
      <c r="BO21" s="301"/>
      <c r="BP21" s="301"/>
      <c r="BQ21" s="301"/>
      <c r="BR21" s="301"/>
      <c r="BS21" s="301"/>
      <c r="BT21" s="385">
        <v>1</v>
      </c>
      <c r="BU21" s="548">
        <v>2</v>
      </c>
      <c r="BV21" s="301"/>
      <c r="BW21" s="301"/>
      <c r="BX21" s="302">
        <f t="shared" si="20"/>
        <v>3</v>
      </c>
      <c r="BY21" s="585"/>
      <c r="BZ21" s="281"/>
      <c r="CA21" s="412">
        <f t="shared" si="21"/>
        <v>0</v>
      </c>
    </row>
    <row r="22" spans="1:79" s="288" customFormat="1" ht="99.95" customHeight="1" x14ac:dyDescent="0.25">
      <c r="A22" s="289">
        <v>16</v>
      </c>
      <c r="B22" s="290" t="s">
        <v>154</v>
      </c>
      <c r="C22" s="291">
        <v>89</v>
      </c>
      <c r="D22" s="292">
        <v>105</v>
      </c>
      <c r="E22" s="297">
        <v>9</v>
      </c>
      <c r="F22" s="293">
        <f t="shared" si="3"/>
        <v>185</v>
      </c>
      <c r="G22" s="304">
        <v>3</v>
      </c>
      <c r="H22" s="305">
        <v>2</v>
      </c>
      <c r="I22" s="305">
        <v>10</v>
      </c>
      <c r="J22" s="305">
        <v>10</v>
      </c>
      <c r="K22" s="305">
        <v>5</v>
      </c>
      <c r="L22" s="305">
        <v>3</v>
      </c>
      <c r="M22" s="305">
        <v>2</v>
      </c>
      <c r="N22" s="305">
        <v>9</v>
      </c>
      <c r="O22" s="305">
        <v>3</v>
      </c>
      <c r="P22" s="522">
        <v>4</v>
      </c>
      <c r="Q22" s="296">
        <f t="shared" si="22"/>
        <v>51</v>
      </c>
      <c r="R22" s="348">
        <f t="shared" si="4"/>
        <v>134</v>
      </c>
      <c r="S22" s="349">
        <f t="shared" ref="S22:AA22" si="50">G22/$AQ$22</f>
        <v>1.6740978007935226E-2</v>
      </c>
      <c r="T22" s="350">
        <f t="shared" si="50"/>
        <v>1.1160652005290149E-2</v>
      </c>
      <c r="U22" s="350">
        <f t="shared" si="50"/>
        <v>5.5803260026450745E-2</v>
      </c>
      <c r="V22" s="350">
        <f t="shared" si="50"/>
        <v>5.5803260026450745E-2</v>
      </c>
      <c r="W22" s="350">
        <f t="shared" si="50"/>
        <v>2.7901630013225372E-2</v>
      </c>
      <c r="X22" s="350">
        <f t="shared" si="50"/>
        <v>1.6740978007935226E-2</v>
      </c>
      <c r="Y22" s="350">
        <f t="shared" si="50"/>
        <v>1.1160652005290149E-2</v>
      </c>
      <c r="Z22" s="350">
        <f t="shared" si="50"/>
        <v>5.022293402380567E-2</v>
      </c>
      <c r="AA22" s="350">
        <f t="shared" si="50"/>
        <v>1.6740978007935226E-2</v>
      </c>
      <c r="AB22" s="350">
        <f t="shared" si="24"/>
        <v>1.9986608971988767E-2</v>
      </c>
      <c r="AC22" s="299" t="e">
        <f>#REF!/AG22</f>
        <v>#REF!</v>
      </c>
      <c r="AD22" s="299" t="e">
        <f>#REF!/AG22</f>
        <v>#REF!</v>
      </c>
      <c r="AE22" s="510">
        <f t="shared" si="25"/>
        <v>0.28226193109630732</v>
      </c>
      <c r="AF22" s="344"/>
      <c r="AG22" s="296">
        <v>242</v>
      </c>
      <c r="AH22" s="345"/>
      <c r="AI22" s="272">
        <f>AG22*9%</f>
        <v>21.779999999999998</v>
      </c>
      <c r="AJ22" s="273">
        <f>AG22*13.5%</f>
        <v>32.67</v>
      </c>
      <c r="AK22" s="273">
        <f>AG22*22.15%</f>
        <v>53.602999999999994</v>
      </c>
      <c r="AL22" s="273">
        <f>AG22*30.8%</f>
        <v>74.536000000000001</v>
      </c>
      <c r="AM22" s="273">
        <f>AG22*39.45%</f>
        <v>95.469000000000008</v>
      </c>
      <c r="AN22" s="273">
        <f>AG22*48.11%</f>
        <v>116.42619999999999</v>
      </c>
      <c r="AO22" s="500">
        <f>AG22*56.75%</f>
        <v>137.33500000000001</v>
      </c>
      <c r="AP22" s="273">
        <f>AG22*65.4%</f>
        <v>158.268</v>
      </c>
      <c r="AQ22" s="273">
        <f>AG22*74.05%</f>
        <v>179.20099999999999</v>
      </c>
      <c r="AR22" s="274">
        <f>AG22*82.7%</f>
        <v>200.13400000000001</v>
      </c>
      <c r="AS22" s="273">
        <f>AG22*91.35%</f>
        <v>221.06700000000001</v>
      </c>
      <c r="AT22" s="346">
        <f>AG22*100%</f>
        <v>242</v>
      </c>
      <c r="AU22" s="271"/>
      <c r="AV22" s="272">
        <f t="shared" si="26"/>
        <v>21.779999999999998</v>
      </c>
      <c r="AW22" s="273">
        <f t="shared" si="27"/>
        <v>10.890000000000004</v>
      </c>
      <c r="AX22" s="273">
        <f t="shared" si="28"/>
        <v>20.932999999999993</v>
      </c>
      <c r="AY22" s="273">
        <f t="shared" si="29"/>
        <v>20.933000000000007</v>
      </c>
      <c r="AZ22" s="273">
        <f t="shared" si="31"/>
        <v>20.933000000000007</v>
      </c>
      <c r="BA22" s="273">
        <f t="shared" si="32"/>
        <v>20.957199999999986</v>
      </c>
      <c r="BB22" s="273">
        <f t="shared" si="33"/>
        <v>20.908800000000014</v>
      </c>
      <c r="BC22" s="273">
        <f t="shared" si="34"/>
        <v>20.932999999999993</v>
      </c>
      <c r="BD22" s="273">
        <f t="shared" si="35"/>
        <v>20.932999999999993</v>
      </c>
      <c r="BE22" s="273">
        <f t="shared" si="36"/>
        <v>20.933000000000021</v>
      </c>
      <c r="BF22" s="273">
        <f t="shared" si="37"/>
        <v>20.932999999999993</v>
      </c>
      <c r="BG22" s="273">
        <f t="shared" si="38"/>
        <v>20.932999999999993</v>
      </c>
      <c r="BH22" s="275">
        <f t="shared" si="19"/>
        <v>242</v>
      </c>
      <c r="BI22" s="277"/>
      <c r="BJ22" s="347"/>
      <c r="BK22" s="347"/>
      <c r="BL22" s="300">
        <v>3</v>
      </c>
      <c r="BM22" s="301">
        <v>2</v>
      </c>
      <c r="BN22" s="301">
        <v>10</v>
      </c>
      <c r="BO22" s="301">
        <v>10</v>
      </c>
      <c r="BP22" s="301">
        <v>5</v>
      </c>
      <c r="BQ22" s="301">
        <v>3</v>
      </c>
      <c r="BR22" s="301">
        <v>2</v>
      </c>
      <c r="BS22" s="301">
        <v>9</v>
      </c>
      <c r="BT22" s="385">
        <v>3</v>
      </c>
      <c r="BU22" s="548">
        <v>4</v>
      </c>
      <c r="BV22" s="301"/>
      <c r="BW22" s="301"/>
      <c r="BX22" s="302">
        <f t="shared" si="20"/>
        <v>51</v>
      </c>
      <c r="BY22" s="585"/>
      <c r="BZ22" s="281"/>
      <c r="CA22" s="412">
        <f t="shared" si="21"/>
        <v>0</v>
      </c>
    </row>
    <row r="23" spans="1:79" s="288" customFormat="1" ht="99.95" customHeight="1" x14ac:dyDescent="0.25">
      <c r="A23" s="289">
        <v>17</v>
      </c>
      <c r="B23" s="290" t="s">
        <v>155</v>
      </c>
      <c r="C23" s="291">
        <v>78</v>
      </c>
      <c r="D23" s="292">
        <v>257</v>
      </c>
      <c r="E23" s="297">
        <v>4</v>
      </c>
      <c r="F23" s="293">
        <f t="shared" si="3"/>
        <v>331</v>
      </c>
      <c r="G23" s="304">
        <v>10</v>
      </c>
      <c r="H23" s="305">
        <v>9</v>
      </c>
      <c r="I23" s="305">
        <v>22</v>
      </c>
      <c r="J23" s="305">
        <v>12</v>
      </c>
      <c r="K23" s="305">
        <v>10</v>
      </c>
      <c r="L23" s="305">
        <v>15</v>
      </c>
      <c r="M23" s="305">
        <v>11</v>
      </c>
      <c r="N23" s="305">
        <v>12</v>
      </c>
      <c r="O23" s="305">
        <v>16</v>
      </c>
      <c r="P23" s="522">
        <v>20</v>
      </c>
      <c r="Q23" s="296">
        <f t="shared" si="22"/>
        <v>137</v>
      </c>
      <c r="R23" s="348">
        <f t="shared" si="4"/>
        <v>194</v>
      </c>
      <c r="S23" s="349">
        <f t="shared" ref="S23:AA23" si="51">G23/$AI$23</f>
        <v>0.45913682277318646</v>
      </c>
      <c r="T23" s="350">
        <f t="shared" si="51"/>
        <v>0.41322314049586784</v>
      </c>
      <c r="U23" s="350">
        <f>I23/$AI$23</f>
        <v>1.0101010101010102</v>
      </c>
      <c r="V23" s="350">
        <f t="shared" si="51"/>
        <v>0.55096418732782371</v>
      </c>
      <c r="W23" s="350">
        <f t="shared" si="51"/>
        <v>0.45913682277318646</v>
      </c>
      <c r="X23" s="350">
        <f t="shared" si="51"/>
        <v>0.68870523415977969</v>
      </c>
      <c r="Y23" s="350">
        <f t="shared" si="51"/>
        <v>0.50505050505050508</v>
      </c>
      <c r="Z23" s="350">
        <f t="shared" si="51"/>
        <v>0.55096418732782371</v>
      </c>
      <c r="AA23" s="350">
        <f t="shared" si="51"/>
        <v>0.73461891643709831</v>
      </c>
      <c r="AB23" s="350">
        <f t="shared" si="24"/>
        <v>9.9933044859943837E-2</v>
      </c>
      <c r="AC23" s="349">
        <f>T23/$AI$23</f>
        <v>1.8972595982363082E-2</v>
      </c>
      <c r="AD23" s="349">
        <f>U23/$AI$23</f>
        <v>4.6377456845776412E-2</v>
      </c>
      <c r="AE23" s="510">
        <f t="shared" si="25"/>
        <v>5.4718338713062256</v>
      </c>
      <c r="AF23" s="344"/>
      <c r="AG23" s="296">
        <v>242</v>
      </c>
      <c r="AH23" s="345"/>
      <c r="AI23" s="272">
        <f t="shared" si="6"/>
        <v>21.779999999999998</v>
      </c>
      <c r="AJ23" s="273">
        <f t="shared" si="7"/>
        <v>32.67</v>
      </c>
      <c r="AK23" s="273">
        <f t="shared" si="8"/>
        <v>53.602999999999994</v>
      </c>
      <c r="AL23" s="273">
        <f t="shared" si="9"/>
        <v>74.536000000000001</v>
      </c>
      <c r="AM23" s="273">
        <f t="shared" si="10"/>
        <v>95.469000000000008</v>
      </c>
      <c r="AN23" s="273">
        <f t="shared" si="11"/>
        <v>116.42619999999999</v>
      </c>
      <c r="AO23" s="500">
        <f t="shared" si="12"/>
        <v>137.33500000000001</v>
      </c>
      <c r="AP23" s="273">
        <f t="shared" si="13"/>
        <v>158.268</v>
      </c>
      <c r="AQ23" s="273">
        <f t="shared" si="14"/>
        <v>179.20099999999999</v>
      </c>
      <c r="AR23" s="274">
        <f t="shared" si="15"/>
        <v>200.13400000000001</v>
      </c>
      <c r="AS23" s="273">
        <f t="shared" si="16"/>
        <v>221.06700000000001</v>
      </c>
      <c r="AT23" s="346">
        <f t="shared" si="17"/>
        <v>242</v>
      </c>
      <c r="AU23" s="271"/>
      <c r="AV23" s="272">
        <f t="shared" si="26"/>
        <v>21.779999999999998</v>
      </c>
      <c r="AW23" s="273">
        <f t="shared" si="27"/>
        <v>10.890000000000004</v>
      </c>
      <c r="AX23" s="273">
        <f t="shared" si="28"/>
        <v>20.932999999999993</v>
      </c>
      <c r="AY23" s="273">
        <f t="shared" si="29"/>
        <v>20.933000000000007</v>
      </c>
      <c r="AZ23" s="273">
        <f t="shared" si="31"/>
        <v>20.933000000000007</v>
      </c>
      <c r="BA23" s="273">
        <f t="shared" si="32"/>
        <v>20.957199999999986</v>
      </c>
      <c r="BB23" s="273">
        <f t="shared" si="33"/>
        <v>20.908800000000014</v>
      </c>
      <c r="BC23" s="273">
        <f t="shared" si="34"/>
        <v>20.932999999999993</v>
      </c>
      <c r="BD23" s="273">
        <f t="shared" si="35"/>
        <v>20.932999999999993</v>
      </c>
      <c r="BE23" s="273">
        <f t="shared" si="36"/>
        <v>20.933000000000021</v>
      </c>
      <c r="BF23" s="273">
        <f t="shared" si="37"/>
        <v>20.932999999999993</v>
      </c>
      <c r="BG23" s="273">
        <f t="shared" si="38"/>
        <v>20.932999999999993</v>
      </c>
      <c r="BH23" s="275">
        <f t="shared" si="19"/>
        <v>242</v>
      </c>
      <c r="BI23" s="277"/>
      <c r="BJ23" s="347"/>
      <c r="BK23" s="347"/>
      <c r="BL23" s="300">
        <v>10</v>
      </c>
      <c r="BM23" s="301">
        <v>9</v>
      </c>
      <c r="BN23" s="301">
        <v>22</v>
      </c>
      <c r="BO23" s="301">
        <v>12</v>
      </c>
      <c r="BP23" s="301">
        <v>10</v>
      </c>
      <c r="BQ23" s="301">
        <v>15</v>
      </c>
      <c r="BR23" s="301">
        <v>11</v>
      </c>
      <c r="BS23" s="301">
        <v>12</v>
      </c>
      <c r="BT23" s="385">
        <v>16</v>
      </c>
      <c r="BU23" s="548">
        <v>20</v>
      </c>
      <c r="BV23" s="301"/>
      <c r="BW23" s="301"/>
      <c r="BX23" s="302">
        <f t="shared" si="20"/>
        <v>137</v>
      </c>
      <c r="BY23" s="585"/>
      <c r="BZ23" s="281"/>
      <c r="CA23" s="412">
        <f t="shared" si="21"/>
        <v>0</v>
      </c>
    </row>
    <row r="24" spans="1:79" s="288" customFormat="1" ht="99.95" customHeight="1" x14ac:dyDescent="0.25">
      <c r="A24" s="289">
        <v>18</v>
      </c>
      <c r="B24" s="290" t="s">
        <v>59</v>
      </c>
      <c r="C24" s="291">
        <v>365</v>
      </c>
      <c r="D24" s="292">
        <v>368</v>
      </c>
      <c r="E24" s="297">
        <v>23</v>
      </c>
      <c r="F24" s="293">
        <f t="shared" si="3"/>
        <v>710</v>
      </c>
      <c r="G24" s="304">
        <v>18</v>
      </c>
      <c r="H24" s="305">
        <v>11</v>
      </c>
      <c r="I24" s="305">
        <v>34</v>
      </c>
      <c r="J24" s="305">
        <v>19</v>
      </c>
      <c r="K24" s="305">
        <v>24</v>
      </c>
      <c r="L24" s="305">
        <v>22</v>
      </c>
      <c r="M24" s="305">
        <v>24</v>
      </c>
      <c r="N24" s="305">
        <v>26</v>
      </c>
      <c r="O24" s="305">
        <v>29</v>
      </c>
      <c r="P24" s="522">
        <v>21</v>
      </c>
      <c r="Q24" s="296">
        <f t="shared" si="22"/>
        <v>228</v>
      </c>
      <c r="R24" s="348">
        <f t="shared" si="4"/>
        <v>482</v>
      </c>
      <c r="S24" s="349">
        <f t="shared" ref="S24:AA24" si="52">G24/$AQ$24</f>
        <v>0.10044586804761134</v>
      </c>
      <c r="T24" s="350">
        <f t="shared" si="52"/>
        <v>6.138358602909582E-2</v>
      </c>
      <c r="U24" s="350">
        <f t="shared" si="52"/>
        <v>0.18973108408993253</v>
      </c>
      <c r="V24" s="350">
        <f t="shared" si="52"/>
        <v>0.10602619405025641</v>
      </c>
      <c r="W24" s="350">
        <f t="shared" si="52"/>
        <v>0.1339278240634818</v>
      </c>
      <c r="X24" s="350">
        <f t="shared" si="52"/>
        <v>0.12276717205819164</v>
      </c>
      <c r="Y24" s="350">
        <f t="shared" si="52"/>
        <v>0.1339278240634818</v>
      </c>
      <c r="Z24" s="350">
        <f t="shared" si="52"/>
        <v>0.14508847606877195</v>
      </c>
      <c r="AA24" s="350">
        <f t="shared" si="52"/>
        <v>0.16182945407670718</v>
      </c>
      <c r="AB24" s="350">
        <f t="shared" si="24"/>
        <v>0.10492969710294102</v>
      </c>
      <c r="AC24" s="349">
        <f>T24/$AQ$24</f>
        <v>3.4254042125376436E-4</v>
      </c>
      <c r="AD24" s="349">
        <f>U24/$AQ$24</f>
        <v>1.0587613020570897E-3</v>
      </c>
      <c r="AE24" s="510">
        <f t="shared" si="25"/>
        <v>1.2600571796504714</v>
      </c>
      <c r="AF24" s="344"/>
      <c r="AG24" s="296">
        <v>242</v>
      </c>
      <c r="AH24" s="345"/>
      <c r="AI24" s="272">
        <f t="shared" si="6"/>
        <v>21.779999999999998</v>
      </c>
      <c r="AJ24" s="273">
        <f t="shared" si="7"/>
        <v>32.67</v>
      </c>
      <c r="AK24" s="273">
        <f t="shared" si="8"/>
        <v>53.602999999999994</v>
      </c>
      <c r="AL24" s="273">
        <f t="shared" si="9"/>
        <v>74.536000000000001</v>
      </c>
      <c r="AM24" s="273">
        <f t="shared" si="10"/>
        <v>95.469000000000008</v>
      </c>
      <c r="AN24" s="273">
        <f t="shared" si="11"/>
        <v>116.42619999999999</v>
      </c>
      <c r="AO24" s="500">
        <f t="shared" si="12"/>
        <v>137.33500000000001</v>
      </c>
      <c r="AP24" s="273">
        <f t="shared" si="13"/>
        <v>158.268</v>
      </c>
      <c r="AQ24" s="273">
        <f t="shared" si="14"/>
        <v>179.20099999999999</v>
      </c>
      <c r="AR24" s="274">
        <f t="shared" si="15"/>
        <v>200.13400000000001</v>
      </c>
      <c r="AS24" s="273">
        <f t="shared" si="16"/>
        <v>221.06700000000001</v>
      </c>
      <c r="AT24" s="346">
        <f t="shared" si="17"/>
        <v>242</v>
      </c>
      <c r="AU24" s="271"/>
      <c r="AV24" s="272">
        <f t="shared" si="26"/>
        <v>21.779999999999998</v>
      </c>
      <c r="AW24" s="273">
        <f t="shared" si="27"/>
        <v>10.890000000000004</v>
      </c>
      <c r="AX24" s="273">
        <f t="shared" si="28"/>
        <v>20.932999999999993</v>
      </c>
      <c r="AY24" s="273">
        <f t="shared" si="29"/>
        <v>20.933000000000007</v>
      </c>
      <c r="AZ24" s="273">
        <f t="shared" si="31"/>
        <v>20.933000000000007</v>
      </c>
      <c r="BA24" s="273">
        <f t="shared" si="32"/>
        <v>20.957199999999986</v>
      </c>
      <c r="BB24" s="273">
        <f t="shared" si="33"/>
        <v>20.908800000000014</v>
      </c>
      <c r="BC24" s="273">
        <f t="shared" si="34"/>
        <v>20.932999999999993</v>
      </c>
      <c r="BD24" s="273">
        <f t="shared" si="35"/>
        <v>20.932999999999993</v>
      </c>
      <c r="BE24" s="273">
        <f t="shared" si="36"/>
        <v>20.933000000000021</v>
      </c>
      <c r="BF24" s="273">
        <f t="shared" si="37"/>
        <v>20.932999999999993</v>
      </c>
      <c r="BG24" s="273">
        <f t="shared" si="38"/>
        <v>20.932999999999993</v>
      </c>
      <c r="BH24" s="275">
        <f t="shared" si="19"/>
        <v>242</v>
      </c>
      <c r="BI24" s="277"/>
      <c r="BJ24" s="347"/>
      <c r="BK24" s="347"/>
      <c r="BL24" s="300">
        <v>18</v>
      </c>
      <c r="BM24" s="301">
        <v>11</v>
      </c>
      <c r="BN24" s="301">
        <v>34</v>
      </c>
      <c r="BO24" s="301">
        <v>19</v>
      </c>
      <c r="BP24" s="301">
        <v>24</v>
      </c>
      <c r="BQ24" s="301">
        <v>22</v>
      </c>
      <c r="BR24" s="301">
        <v>24</v>
      </c>
      <c r="BS24" s="301">
        <v>26</v>
      </c>
      <c r="BT24" s="385">
        <v>29</v>
      </c>
      <c r="BU24" s="548">
        <v>21</v>
      </c>
      <c r="BV24" s="301"/>
      <c r="BW24" s="301"/>
      <c r="BX24" s="302">
        <f t="shared" si="20"/>
        <v>228</v>
      </c>
      <c r="BY24" s="585"/>
      <c r="BZ24" s="281"/>
      <c r="CA24" s="412">
        <f t="shared" si="21"/>
        <v>0</v>
      </c>
    </row>
    <row r="25" spans="1:79" s="288" customFormat="1" ht="99.95" customHeight="1" x14ac:dyDescent="0.25">
      <c r="A25" s="306">
        <v>19</v>
      </c>
      <c r="B25" s="290" t="s">
        <v>60</v>
      </c>
      <c r="C25" s="291">
        <v>191</v>
      </c>
      <c r="D25" s="292">
        <v>256</v>
      </c>
      <c r="E25" s="297">
        <v>4</v>
      </c>
      <c r="F25" s="293">
        <f t="shared" si="3"/>
        <v>443</v>
      </c>
      <c r="G25" s="304">
        <v>13</v>
      </c>
      <c r="H25" s="305">
        <v>12</v>
      </c>
      <c r="I25" s="305">
        <v>23</v>
      </c>
      <c r="J25" s="305">
        <v>19</v>
      </c>
      <c r="K25" s="305">
        <v>22</v>
      </c>
      <c r="L25" s="305">
        <v>38</v>
      </c>
      <c r="M25" s="305">
        <v>19</v>
      </c>
      <c r="N25" s="305">
        <v>20</v>
      </c>
      <c r="O25" s="305">
        <v>19</v>
      </c>
      <c r="P25" s="522">
        <v>23</v>
      </c>
      <c r="Q25" s="296">
        <f t="shared" si="22"/>
        <v>208</v>
      </c>
      <c r="R25" s="348">
        <f t="shared" si="4"/>
        <v>235</v>
      </c>
      <c r="S25" s="349">
        <f t="shared" ref="S25:AA25" si="53">G25/$AQ$25</f>
        <v>7.2544238034385977E-2</v>
      </c>
      <c r="T25" s="350">
        <f t="shared" si="53"/>
        <v>6.6963912031740902E-2</v>
      </c>
      <c r="U25" s="350">
        <f t="shared" si="53"/>
        <v>0.12834749806083673</v>
      </c>
      <c r="V25" s="350">
        <f t="shared" si="53"/>
        <v>0.10602619405025641</v>
      </c>
      <c r="W25" s="350">
        <f t="shared" si="53"/>
        <v>0.12276717205819164</v>
      </c>
      <c r="X25" s="350">
        <f t="shared" si="53"/>
        <v>0.21205238810051283</v>
      </c>
      <c r="Y25" s="350">
        <f t="shared" si="53"/>
        <v>0.10602619405025641</v>
      </c>
      <c r="Z25" s="350">
        <f t="shared" si="53"/>
        <v>0.11160652005290149</v>
      </c>
      <c r="AA25" s="350">
        <f t="shared" si="53"/>
        <v>0.10602619405025641</v>
      </c>
      <c r="AB25" s="350">
        <f t="shared" si="24"/>
        <v>0.11492300158893541</v>
      </c>
      <c r="AC25" s="299" t="e">
        <f>#REF!/AG25</f>
        <v>#REF!</v>
      </c>
      <c r="AD25" s="299" t="e">
        <f>#REF!/AG25</f>
        <v>#REF!</v>
      </c>
      <c r="AE25" s="510">
        <f t="shared" si="25"/>
        <v>1.1472833120782742</v>
      </c>
      <c r="AF25" s="344"/>
      <c r="AG25" s="296">
        <v>242</v>
      </c>
      <c r="AH25" s="345"/>
      <c r="AI25" s="272">
        <f t="shared" si="6"/>
        <v>21.779999999999998</v>
      </c>
      <c r="AJ25" s="273">
        <f t="shared" si="7"/>
        <v>32.67</v>
      </c>
      <c r="AK25" s="273">
        <f t="shared" si="8"/>
        <v>53.602999999999994</v>
      </c>
      <c r="AL25" s="273">
        <f t="shared" si="9"/>
        <v>74.536000000000001</v>
      </c>
      <c r="AM25" s="273">
        <f t="shared" si="10"/>
        <v>95.469000000000008</v>
      </c>
      <c r="AN25" s="273">
        <f t="shared" si="11"/>
        <v>116.42619999999999</v>
      </c>
      <c r="AO25" s="500">
        <f t="shared" si="12"/>
        <v>137.33500000000001</v>
      </c>
      <c r="AP25" s="273">
        <f t="shared" si="13"/>
        <v>158.268</v>
      </c>
      <c r="AQ25" s="273">
        <f t="shared" si="14"/>
        <v>179.20099999999999</v>
      </c>
      <c r="AR25" s="274">
        <f t="shared" si="15"/>
        <v>200.13400000000001</v>
      </c>
      <c r="AS25" s="273">
        <f t="shared" si="16"/>
        <v>221.06700000000001</v>
      </c>
      <c r="AT25" s="346">
        <f t="shared" si="17"/>
        <v>242</v>
      </c>
      <c r="AU25" s="271"/>
      <c r="AV25" s="272">
        <f t="shared" si="26"/>
        <v>21.779999999999998</v>
      </c>
      <c r="AW25" s="273">
        <f t="shared" si="27"/>
        <v>10.890000000000004</v>
      </c>
      <c r="AX25" s="273">
        <f t="shared" si="28"/>
        <v>20.932999999999993</v>
      </c>
      <c r="AY25" s="273">
        <f t="shared" si="29"/>
        <v>20.933000000000007</v>
      </c>
      <c r="AZ25" s="273">
        <f t="shared" si="31"/>
        <v>20.933000000000007</v>
      </c>
      <c r="BA25" s="273">
        <f t="shared" si="32"/>
        <v>20.957199999999986</v>
      </c>
      <c r="BB25" s="273">
        <f t="shared" si="33"/>
        <v>20.908800000000014</v>
      </c>
      <c r="BC25" s="273">
        <f t="shared" si="34"/>
        <v>20.932999999999993</v>
      </c>
      <c r="BD25" s="273">
        <f t="shared" si="35"/>
        <v>20.932999999999993</v>
      </c>
      <c r="BE25" s="273">
        <f t="shared" si="36"/>
        <v>20.933000000000021</v>
      </c>
      <c r="BF25" s="273">
        <f t="shared" si="37"/>
        <v>20.932999999999993</v>
      </c>
      <c r="BG25" s="273">
        <f t="shared" si="38"/>
        <v>20.932999999999993</v>
      </c>
      <c r="BH25" s="275">
        <f t="shared" si="19"/>
        <v>242</v>
      </c>
      <c r="BI25" s="277"/>
      <c r="BJ25" s="347"/>
      <c r="BK25" s="347"/>
      <c r="BL25" s="300">
        <v>13</v>
      </c>
      <c r="BM25" s="301">
        <v>12</v>
      </c>
      <c r="BN25" s="301">
        <v>23</v>
      </c>
      <c r="BO25" s="301">
        <v>19</v>
      </c>
      <c r="BP25" s="301">
        <v>22</v>
      </c>
      <c r="BQ25" s="301">
        <v>38</v>
      </c>
      <c r="BR25" s="301">
        <v>19</v>
      </c>
      <c r="BS25" s="301">
        <v>20</v>
      </c>
      <c r="BT25" s="385">
        <v>19</v>
      </c>
      <c r="BU25" s="548">
        <v>23</v>
      </c>
      <c r="BV25" s="301"/>
      <c r="BW25" s="301"/>
      <c r="BX25" s="302">
        <f t="shared" si="20"/>
        <v>208</v>
      </c>
      <c r="BY25" s="585"/>
      <c r="BZ25" s="281"/>
      <c r="CA25" s="412">
        <f t="shared" si="21"/>
        <v>0</v>
      </c>
    </row>
    <row r="26" spans="1:79" s="288" customFormat="1" ht="99.95" customHeight="1" x14ac:dyDescent="0.25">
      <c r="A26" s="289">
        <v>20</v>
      </c>
      <c r="B26" s="290" t="s">
        <v>61</v>
      </c>
      <c r="C26" s="291">
        <v>67</v>
      </c>
      <c r="D26" s="292">
        <v>167</v>
      </c>
      <c r="E26" s="297">
        <v>9</v>
      </c>
      <c r="F26" s="293">
        <f t="shared" si="3"/>
        <v>225</v>
      </c>
      <c r="G26" s="304">
        <v>7</v>
      </c>
      <c r="H26" s="305">
        <v>9</v>
      </c>
      <c r="I26" s="305">
        <v>19</v>
      </c>
      <c r="J26" s="305">
        <v>11</v>
      </c>
      <c r="K26" s="305">
        <v>17</v>
      </c>
      <c r="L26" s="305">
        <v>15</v>
      </c>
      <c r="M26" s="305">
        <v>10</v>
      </c>
      <c r="N26" s="305">
        <v>16</v>
      </c>
      <c r="O26" s="305">
        <v>12</v>
      </c>
      <c r="P26" s="522">
        <v>13</v>
      </c>
      <c r="Q26" s="296">
        <f t="shared" si="22"/>
        <v>129</v>
      </c>
      <c r="R26" s="348">
        <f t="shared" si="4"/>
        <v>96</v>
      </c>
      <c r="S26" s="349">
        <f t="shared" ref="S26:AA26" si="54">G26/$AQ$26</f>
        <v>4.5230010758281133E-2</v>
      </c>
      <c r="T26" s="350">
        <f t="shared" si="54"/>
        <v>5.815287097493288E-2</v>
      </c>
      <c r="U26" s="350">
        <f t="shared" si="54"/>
        <v>0.12276717205819164</v>
      </c>
      <c r="V26" s="350">
        <f t="shared" si="54"/>
        <v>7.107573119158464E-2</v>
      </c>
      <c r="W26" s="350">
        <f t="shared" si="54"/>
        <v>0.10984431184153989</v>
      </c>
      <c r="X26" s="350">
        <f t="shared" si="54"/>
        <v>9.6921451624888133E-2</v>
      </c>
      <c r="Y26" s="350">
        <f t="shared" si="54"/>
        <v>6.461430108325876E-2</v>
      </c>
      <c r="Z26" s="350">
        <f t="shared" si="54"/>
        <v>0.10338288173321401</v>
      </c>
      <c r="AA26" s="350">
        <f t="shared" si="54"/>
        <v>7.7537161299910506E-2</v>
      </c>
      <c r="AB26" s="350">
        <f t="shared" si="24"/>
        <v>7.5212765341957727E-2</v>
      </c>
      <c r="AC26" s="299" t="e">
        <f>#REF!/AG26</f>
        <v>#REF!</v>
      </c>
      <c r="AD26" s="299" t="e">
        <f>#REF!/AG26</f>
        <v>#REF!</v>
      </c>
      <c r="AE26" s="510">
        <f t="shared" si="25"/>
        <v>0.82473865790775935</v>
      </c>
      <c r="AF26" s="344"/>
      <c r="AG26" s="296">
        <v>209</v>
      </c>
      <c r="AH26" s="345"/>
      <c r="AI26" s="272">
        <f t="shared" si="6"/>
        <v>18.809999999999999</v>
      </c>
      <c r="AJ26" s="273">
        <f t="shared" si="7"/>
        <v>28.215000000000003</v>
      </c>
      <c r="AK26" s="273">
        <f t="shared" si="8"/>
        <v>46.293499999999995</v>
      </c>
      <c r="AL26" s="273">
        <f t="shared" si="9"/>
        <v>64.372</v>
      </c>
      <c r="AM26" s="273">
        <f t="shared" si="10"/>
        <v>82.450500000000005</v>
      </c>
      <c r="AN26" s="273">
        <f t="shared" si="11"/>
        <v>100.54989999999999</v>
      </c>
      <c r="AO26" s="500">
        <f t="shared" si="12"/>
        <v>118.6075</v>
      </c>
      <c r="AP26" s="273">
        <f t="shared" si="13"/>
        <v>136.68600000000001</v>
      </c>
      <c r="AQ26" s="273">
        <f t="shared" si="14"/>
        <v>154.7645</v>
      </c>
      <c r="AR26" s="274">
        <f t="shared" si="15"/>
        <v>172.84300000000002</v>
      </c>
      <c r="AS26" s="273">
        <f t="shared" si="16"/>
        <v>190.92150000000001</v>
      </c>
      <c r="AT26" s="346">
        <f t="shared" si="17"/>
        <v>209</v>
      </c>
      <c r="AU26" s="271"/>
      <c r="AV26" s="272">
        <f t="shared" si="26"/>
        <v>18.809999999999999</v>
      </c>
      <c r="AW26" s="273">
        <f t="shared" si="27"/>
        <v>9.4050000000000047</v>
      </c>
      <c r="AX26" s="273">
        <f t="shared" si="28"/>
        <v>18.078499999999991</v>
      </c>
      <c r="AY26" s="273">
        <f t="shared" si="29"/>
        <v>18.078500000000005</v>
      </c>
      <c r="AZ26" s="273">
        <f t="shared" si="31"/>
        <v>18.078500000000005</v>
      </c>
      <c r="BA26" s="273">
        <f t="shared" si="32"/>
        <v>18.099399999999989</v>
      </c>
      <c r="BB26" s="273">
        <f t="shared" si="33"/>
        <v>18.057600000000008</v>
      </c>
      <c r="BC26" s="273">
        <f t="shared" si="34"/>
        <v>18.078500000000005</v>
      </c>
      <c r="BD26" s="273">
        <f t="shared" si="35"/>
        <v>18.078499999999991</v>
      </c>
      <c r="BE26" s="273">
        <f t="shared" si="36"/>
        <v>18.07850000000002</v>
      </c>
      <c r="BF26" s="273">
        <f t="shared" si="37"/>
        <v>18.078499999999991</v>
      </c>
      <c r="BG26" s="273">
        <f t="shared" si="38"/>
        <v>18.078499999999991</v>
      </c>
      <c r="BH26" s="275">
        <f t="shared" si="19"/>
        <v>209</v>
      </c>
      <c r="BI26" s="277"/>
      <c r="BJ26" s="347"/>
      <c r="BK26" s="347"/>
      <c r="BL26" s="300">
        <v>7</v>
      </c>
      <c r="BM26" s="301">
        <v>9</v>
      </c>
      <c r="BN26" s="301">
        <v>19</v>
      </c>
      <c r="BO26" s="301">
        <v>11</v>
      </c>
      <c r="BP26" s="301">
        <v>17</v>
      </c>
      <c r="BQ26" s="301">
        <v>15</v>
      </c>
      <c r="BR26" s="301">
        <v>10</v>
      </c>
      <c r="BS26" s="301">
        <v>16</v>
      </c>
      <c r="BT26" s="385">
        <v>12</v>
      </c>
      <c r="BU26" s="548">
        <v>13</v>
      </c>
      <c r="BV26" s="301"/>
      <c r="BW26" s="301"/>
      <c r="BX26" s="302">
        <f t="shared" si="20"/>
        <v>129</v>
      </c>
      <c r="BY26" s="585"/>
      <c r="BZ26" s="281"/>
      <c r="CA26" s="412">
        <f t="shared" si="21"/>
        <v>0</v>
      </c>
    </row>
    <row r="27" spans="1:79" s="288" customFormat="1" ht="99.95" customHeight="1" x14ac:dyDescent="0.25">
      <c r="A27" s="289">
        <v>21</v>
      </c>
      <c r="B27" s="290" t="s">
        <v>212</v>
      </c>
      <c r="C27" s="291">
        <v>350</v>
      </c>
      <c r="D27" s="292">
        <v>356</v>
      </c>
      <c r="E27" s="297">
        <v>35</v>
      </c>
      <c r="F27" s="293">
        <f t="shared" si="3"/>
        <v>671</v>
      </c>
      <c r="G27" s="304">
        <v>25</v>
      </c>
      <c r="H27" s="305">
        <v>7</v>
      </c>
      <c r="I27" s="305">
        <v>34</v>
      </c>
      <c r="J27" s="305">
        <v>23</v>
      </c>
      <c r="K27" s="305">
        <v>35</v>
      </c>
      <c r="L27" s="305">
        <v>44</v>
      </c>
      <c r="M27" s="305">
        <v>43</v>
      </c>
      <c r="N27" s="305">
        <v>24</v>
      </c>
      <c r="O27" s="305">
        <v>46</v>
      </c>
      <c r="P27" s="522">
        <v>28</v>
      </c>
      <c r="Q27" s="296">
        <f t="shared" si="22"/>
        <v>309</v>
      </c>
      <c r="R27" s="348">
        <f t="shared" si="4"/>
        <v>362</v>
      </c>
      <c r="S27" s="349">
        <f t="shared" ref="S27:AA27" si="55">G27/$AQ$27</f>
        <v>8.769083718442261E-2</v>
      </c>
      <c r="T27" s="350">
        <f t="shared" si="55"/>
        <v>2.455343441163833E-2</v>
      </c>
      <c r="U27" s="350">
        <f t="shared" si="55"/>
        <v>0.11925953857081474</v>
      </c>
      <c r="V27" s="350">
        <f t="shared" si="55"/>
        <v>8.0675570209668798E-2</v>
      </c>
      <c r="W27" s="350">
        <f t="shared" si="55"/>
        <v>0.12276717205819165</v>
      </c>
      <c r="X27" s="350">
        <f t="shared" si="55"/>
        <v>0.1543358734445838</v>
      </c>
      <c r="Y27" s="350">
        <f t="shared" si="55"/>
        <v>0.15082823995720687</v>
      </c>
      <c r="Z27" s="350">
        <f t="shared" si="55"/>
        <v>8.4183203697045697E-2</v>
      </c>
      <c r="AA27" s="350">
        <f t="shared" si="55"/>
        <v>0.1613511404193376</v>
      </c>
      <c r="AB27" s="350">
        <f t="shared" si="24"/>
        <v>8.7941079476750561E-2</v>
      </c>
      <c r="AC27" s="299" t="e">
        <f>#REF!/AG27</f>
        <v>#REF!</v>
      </c>
      <c r="AD27" s="299" t="e">
        <f>#REF!/AG27</f>
        <v>#REF!</v>
      </c>
      <c r="AE27" s="510">
        <f t="shared" si="25"/>
        <v>1.0735860894296607</v>
      </c>
      <c r="AF27" s="344"/>
      <c r="AG27" s="352">
        <v>385</v>
      </c>
      <c r="AH27" s="353"/>
      <c r="AI27" s="272">
        <f t="shared" si="6"/>
        <v>34.65</v>
      </c>
      <c r="AJ27" s="273">
        <f t="shared" si="7"/>
        <v>51.975000000000001</v>
      </c>
      <c r="AK27" s="273">
        <f t="shared" si="8"/>
        <v>85.277499999999989</v>
      </c>
      <c r="AL27" s="273">
        <f t="shared" si="9"/>
        <v>118.58</v>
      </c>
      <c r="AM27" s="273">
        <f t="shared" si="10"/>
        <v>151.88249999999999</v>
      </c>
      <c r="AN27" s="273">
        <f t="shared" si="11"/>
        <v>185.2235</v>
      </c>
      <c r="AO27" s="500">
        <f t="shared" si="12"/>
        <v>218.48750000000001</v>
      </c>
      <c r="AP27" s="273">
        <f t="shared" si="13"/>
        <v>251.79000000000002</v>
      </c>
      <c r="AQ27" s="273">
        <f t="shared" si="14"/>
        <v>285.09249999999997</v>
      </c>
      <c r="AR27" s="274">
        <f t="shared" si="15"/>
        <v>318.39500000000004</v>
      </c>
      <c r="AS27" s="273">
        <f t="shared" si="16"/>
        <v>351.69749999999999</v>
      </c>
      <c r="AT27" s="346">
        <f t="shared" si="17"/>
        <v>385</v>
      </c>
      <c r="AU27" s="307"/>
      <c r="AV27" s="272">
        <f t="shared" si="26"/>
        <v>34.65</v>
      </c>
      <c r="AW27" s="273">
        <f t="shared" si="27"/>
        <v>17.325000000000003</v>
      </c>
      <c r="AX27" s="273">
        <f t="shared" si="28"/>
        <v>33.302499999999988</v>
      </c>
      <c r="AY27" s="273">
        <f t="shared" si="29"/>
        <v>33.302500000000009</v>
      </c>
      <c r="AZ27" s="273">
        <f t="shared" si="31"/>
        <v>33.302499999999995</v>
      </c>
      <c r="BA27" s="273">
        <f t="shared" si="32"/>
        <v>33.341000000000008</v>
      </c>
      <c r="BB27" s="273">
        <f t="shared" si="33"/>
        <v>33.26400000000001</v>
      </c>
      <c r="BC27" s="273">
        <f t="shared" si="34"/>
        <v>33.302500000000009</v>
      </c>
      <c r="BD27" s="273">
        <f t="shared" si="35"/>
        <v>33.302499999999952</v>
      </c>
      <c r="BE27" s="273">
        <f t="shared" si="36"/>
        <v>33.302500000000066</v>
      </c>
      <c r="BF27" s="273">
        <f t="shared" si="37"/>
        <v>33.302499999999952</v>
      </c>
      <c r="BG27" s="273">
        <f t="shared" si="38"/>
        <v>33.302500000000009</v>
      </c>
      <c r="BH27" s="275">
        <f t="shared" si="19"/>
        <v>385</v>
      </c>
      <c r="BI27" s="277"/>
      <c r="BJ27" s="347"/>
      <c r="BK27" s="347"/>
      <c r="BL27" s="300">
        <v>25</v>
      </c>
      <c r="BM27" s="301">
        <v>7</v>
      </c>
      <c r="BN27" s="301">
        <v>34</v>
      </c>
      <c r="BO27" s="301">
        <v>23</v>
      </c>
      <c r="BP27" s="301">
        <v>35</v>
      </c>
      <c r="BQ27" s="301">
        <v>44</v>
      </c>
      <c r="BR27" s="301">
        <v>43</v>
      </c>
      <c r="BS27" s="301">
        <v>24</v>
      </c>
      <c r="BT27" s="385">
        <v>46</v>
      </c>
      <c r="BU27" s="548">
        <v>28</v>
      </c>
      <c r="BV27" s="301"/>
      <c r="BW27" s="301"/>
      <c r="BX27" s="302">
        <f t="shared" si="20"/>
        <v>309</v>
      </c>
      <c r="BY27" s="585"/>
      <c r="BZ27" s="281"/>
      <c r="CA27" s="412">
        <f t="shared" si="21"/>
        <v>0</v>
      </c>
    </row>
    <row r="28" spans="1:79" s="288" customFormat="1" ht="99.95" customHeight="1" x14ac:dyDescent="0.25">
      <c r="A28" s="289">
        <v>22</v>
      </c>
      <c r="B28" s="290" t="s">
        <v>213</v>
      </c>
      <c r="C28" s="291">
        <v>376</v>
      </c>
      <c r="D28" s="292">
        <v>394</v>
      </c>
      <c r="E28" s="297">
        <v>38</v>
      </c>
      <c r="F28" s="293">
        <f t="shared" si="3"/>
        <v>732</v>
      </c>
      <c r="G28" s="304">
        <v>30</v>
      </c>
      <c r="H28" s="305">
        <v>8</v>
      </c>
      <c r="I28" s="305">
        <v>24</v>
      </c>
      <c r="J28" s="305">
        <v>33</v>
      </c>
      <c r="K28" s="305">
        <v>17</v>
      </c>
      <c r="L28" s="305">
        <v>48</v>
      </c>
      <c r="M28" s="305">
        <v>50</v>
      </c>
      <c r="N28" s="305">
        <v>27</v>
      </c>
      <c r="O28" s="305">
        <v>31</v>
      </c>
      <c r="P28" s="522">
        <v>31</v>
      </c>
      <c r="Q28" s="296">
        <f t="shared" si="22"/>
        <v>299</v>
      </c>
      <c r="R28" s="348">
        <f t="shared" si="4"/>
        <v>433</v>
      </c>
      <c r="S28" s="349">
        <f t="shared" ref="S28:AA28" si="56">G28/$AQ$28</f>
        <v>0.10522900462130713</v>
      </c>
      <c r="T28" s="350">
        <f t="shared" si="56"/>
        <v>2.8061067899015236E-2</v>
      </c>
      <c r="U28" s="350">
        <f t="shared" si="56"/>
        <v>8.4183203697045697E-2</v>
      </c>
      <c r="V28" s="350">
        <f t="shared" si="56"/>
        <v>0.11575190508343784</v>
      </c>
      <c r="W28" s="350">
        <f t="shared" si="56"/>
        <v>5.962976928540737E-2</v>
      </c>
      <c r="X28" s="350">
        <f t="shared" si="56"/>
        <v>0.16836640739409139</v>
      </c>
      <c r="Y28" s="350">
        <f t="shared" si="56"/>
        <v>0.17538167436884522</v>
      </c>
      <c r="Z28" s="350">
        <f t="shared" si="56"/>
        <v>9.4706104159176421E-2</v>
      </c>
      <c r="AA28" s="350">
        <f t="shared" si="56"/>
        <v>0.10873663810868403</v>
      </c>
      <c r="AB28" s="350">
        <f t="shared" si="24"/>
        <v>9.7363337992116702E-2</v>
      </c>
      <c r="AC28" s="299" t="e">
        <f>#REF!/AG28</f>
        <v>#REF!</v>
      </c>
      <c r="AD28" s="299" t="e">
        <f>#REF!/AG28</f>
        <v>#REF!</v>
      </c>
      <c r="AE28" s="510">
        <f t="shared" si="25"/>
        <v>1.0374091126091272</v>
      </c>
      <c r="AF28" s="344"/>
      <c r="AG28" s="352">
        <v>385</v>
      </c>
      <c r="AH28" s="353"/>
      <c r="AI28" s="272">
        <f t="shared" si="6"/>
        <v>34.65</v>
      </c>
      <c r="AJ28" s="273">
        <f t="shared" si="7"/>
        <v>51.975000000000001</v>
      </c>
      <c r="AK28" s="273">
        <f t="shared" si="8"/>
        <v>85.277499999999989</v>
      </c>
      <c r="AL28" s="273">
        <f t="shared" si="9"/>
        <v>118.58</v>
      </c>
      <c r="AM28" s="273">
        <f t="shared" si="10"/>
        <v>151.88249999999999</v>
      </c>
      <c r="AN28" s="273">
        <f t="shared" si="11"/>
        <v>185.2235</v>
      </c>
      <c r="AO28" s="500">
        <f t="shared" si="12"/>
        <v>218.48750000000001</v>
      </c>
      <c r="AP28" s="273">
        <f t="shared" si="13"/>
        <v>251.79000000000002</v>
      </c>
      <c r="AQ28" s="273">
        <f t="shared" si="14"/>
        <v>285.09249999999997</v>
      </c>
      <c r="AR28" s="274">
        <f t="shared" si="15"/>
        <v>318.39500000000004</v>
      </c>
      <c r="AS28" s="273">
        <f t="shared" si="16"/>
        <v>351.69749999999999</v>
      </c>
      <c r="AT28" s="346">
        <f t="shared" si="17"/>
        <v>385</v>
      </c>
      <c r="AU28" s="307"/>
      <c r="AV28" s="272">
        <f t="shared" si="26"/>
        <v>34.65</v>
      </c>
      <c r="AW28" s="273">
        <f t="shared" si="27"/>
        <v>17.325000000000003</v>
      </c>
      <c r="AX28" s="273">
        <f t="shared" si="28"/>
        <v>33.302499999999988</v>
      </c>
      <c r="AY28" s="273">
        <f t="shared" si="29"/>
        <v>33.302500000000009</v>
      </c>
      <c r="AZ28" s="273">
        <f t="shared" si="31"/>
        <v>33.302499999999995</v>
      </c>
      <c r="BA28" s="273">
        <f t="shared" si="32"/>
        <v>33.341000000000008</v>
      </c>
      <c r="BB28" s="273">
        <f t="shared" si="33"/>
        <v>33.26400000000001</v>
      </c>
      <c r="BC28" s="273">
        <f t="shared" si="34"/>
        <v>33.302500000000009</v>
      </c>
      <c r="BD28" s="273">
        <f t="shared" si="35"/>
        <v>33.302499999999952</v>
      </c>
      <c r="BE28" s="273">
        <f t="shared" si="36"/>
        <v>33.302500000000066</v>
      </c>
      <c r="BF28" s="273">
        <f t="shared" si="37"/>
        <v>33.302499999999952</v>
      </c>
      <c r="BG28" s="273">
        <f t="shared" si="38"/>
        <v>33.302500000000009</v>
      </c>
      <c r="BH28" s="275">
        <f t="shared" si="19"/>
        <v>385</v>
      </c>
      <c r="BI28" s="277"/>
      <c r="BJ28" s="347"/>
      <c r="BK28" s="347"/>
      <c r="BL28" s="300">
        <v>30</v>
      </c>
      <c r="BM28" s="301">
        <v>8</v>
      </c>
      <c r="BN28" s="301">
        <v>24</v>
      </c>
      <c r="BO28" s="301">
        <v>33</v>
      </c>
      <c r="BP28" s="301">
        <v>17</v>
      </c>
      <c r="BQ28" s="301">
        <v>48</v>
      </c>
      <c r="BR28" s="301">
        <v>50</v>
      </c>
      <c r="BS28" s="301">
        <v>27</v>
      </c>
      <c r="BT28" s="385">
        <v>31</v>
      </c>
      <c r="BU28" s="548">
        <v>31</v>
      </c>
      <c r="BV28" s="301"/>
      <c r="BW28" s="301"/>
      <c r="BX28" s="302">
        <f t="shared" si="20"/>
        <v>299</v>
      </c>
      <c r="BY28" s="585"/>
      <c r="BZ28" s="281"/>
      <c r="CA28" s="412">
        <f t="shared" si="21"/>
        <v>0</v>
      </c>
    </row>
    <row r="29" spans="1:79" s="288" customFormat="1" ht="99.95" customHeight="1" x14ac:dyDescent="0.25">
      <c r="A29" s="289">
        <v>23</v>
      </c>
      <c r="B29" s="290" t="s">
        <v>214</v>
      </c>
      <c r="C29" s="291">
        <v>186</v>
      </c>
      <c r="D29" s="292">
        <v>1839</v>
      </c>
      <c r="E29" s="297">
        <v>11</v>
      </c>
      <c r="F29" s="293">
        <f t="shared" si="3"/>
        <v>2014</v>
      </c>
      <c r="G29" s="304">
        <v>119</v>
      </c>
      <c r="H29" s="305">
        <v>77</v>
      </c>
      <c r="I29" s="305">
        <v>130</v>
      </c>
      <c r="J29" s="305">
        <v>142</v>
      </c>
      <c r="K29" s="305">
        <v>129</v>
      </c>
      <c r="L29" s="305">
        <v>158</v>
      </c>
      <c r="M29" s="305">
        <v>113</v>
      </c>
      <c r="N29" s="305">
        <v>125</v>
      </c>
      <c r="O29" s="305">
        <v>125</v>
      </c>
      <c r="P29" s="522">
        <v>110</v>
      </c>
      <c r="Q29" s="296">
        <f t="shared" si="22"/>
        <v>1228</v>
      </c>
      <c r="R29" s="348">
        <f t="shared" si="4"/>
        <v>786</v>
      </c>
      <c r="S29" s="349">
        <f t="shared" ref="S29:AA29" si="57">G29/$AQ$29</f>
        <v>0.22475836115268932</v>
      </c>
      <c r="T29" s="350">
        <f t="shared" si="57"/>
        <v>0.14543188074585781</v>
      </c>
      <c r="U29" s="350">
        <f t="shared" si="57"/>
        <v>0.24553434411638328</v>
      </c>
      <c r="V29" s="350">
        <f t="shared" si="57"/>
        <v>0.26819905280404943</v>
      </c>
      <c r="W29" s="350">
        <f t="shared" si="57"/>
        <v>0.24364561839241111</v>
      </c>
      <c r="X29" s="350">
        <f t="shared" si="57"/>
        <v>0.29841866438760428</v>
      </c>
      <c r="Y29" s="350">
        <f t="shared" si="57"/>
        <v>0.21342600680885623</v>
      </c>
      <c r="Z29" s="350">
        <f t="shared" si="57"/>
        <v>0.23609071549652239</v>
      </c>
      <c r="AA29" s="350">
        <f t="shared" si="57"/>
        <v>0.23609071549652239</v>
      </c>
      <c r="AB29" s="350">
        <f t="shared" si="24"/>
        <v>0.1860292065854339</v>
      </c>
      <c r="AC29" s="299" t="e">
        <f>#REF!/AG29</f>
        <v>#REF!</v>
      </c>
      <c r="AD29" s="299" t="e">
        <f>#REF!/AG29</f>
        <v>#REF!</v>
      </c>
      <c r="AE29" s="510">
        <f t="shared" si="25"/>
        <v>2.2976245659863301</v>
      </c>
      <c r="AF29" s="344"/>
      <c r="AG29" s="296">
        <v>715</v>
      </c>
      <c r="AH29" s="345"/>
      <c r="AI29" s="272">
        <f t="shared" si="6"/>
        <v>64.349999999999994</v>
      </c>
      <c r="AJ29" s="273">
        <f t="shared" si="7"/>
        <v>96.525000000000006</v>
      </c>
      <c r="AK29" s="273">
        <f t="shared" si="8"/>
        <v>158.37249999999997</v>
      </c>
      <c r="AL29" s="273">
        <f t="shared" si="9"/>
        <v>220.22</v>
      </c>
      <c r="AM29" s="273">
        <f t="shared" si="10"/>
        <v>282.0675</v>
      </c>
      <c r="AN29" s="273">
        <f t="shared" si="11"/>
        <v>343.98649999999998</v>
      </c>
      <c r="AO29" s="500">
        <f t="shared" si="12"/>
        <v>405.76249999999999</v>
      </c>
      <c r="AP29" s="273">
        <f t="shared" si="13"/>
        <v>467.61</v>
      </c>
      <c r="AQ29" s="273">
        <f t="shared" si="14"/>
        <v>529.45749999999998</v>
      </c>
      <c r="AR29" s="274">
        <f t="shared" si="15"/>
        <v>591.30500000000006</v>
      </c>
      <c r="AS29" s="273">
        <f t="shared" si="16"/>
        <v>653.15250000000003</v>
      </c>
      <c r="AT29" s="346">
        <f t="shared" si="17"/>
        <v>715</v>
      </c>
      <c r="AU29" s="271"/>
      <c r="AV29" s="272">
        <f t="shared" si="26"/>
        <v>64.349999999999994</v>
      </c>
      <c r="AW29" s="273">
        <f t="shared" si="27"/>
        <v>32.175000000000011</v>
      </c>
      <c r="AX29" s="273">
        <f t="shared" si="28"/>
        <v>61.847499999999968</v>
      </c>
      <c r="AY29" s="273">
        <f t="shared" si="29"/>
        <v>61.847500000000025</v>
      </c>
      <c r="AZ29" s="273">
        <f t="shared" si="31"/>
        <v>61.847499999999997</v>
      </c>
      <c r="BA29" s="273">
        <f t="shared" si="32"/>
        <v>61.918999999999983</v>
      </c>
      <c r="BB29" s="273">
        <f t="shared" si="33"/>
        <v>61.77600000000001</v>
      </c>
      <c r="BC29" s="273">
        <f t="shared" si="34"/>
        <v>61.847500000000025</v>
      </c>
      <c r="BD29" s="273">
        <f t="shared" si="35"/>
        <v>61.847499999999968</v>
      </c>
      <c r="BE29" s="273">
        <f t="shared" si="36"/>
        <v>61.847500000000082</v>
      </c>
      <c r="BF29" s="273">
        <f t="shared" si="37"/>
        <v>61.847499999999968</v>
      </c>
      <c r="BG29" s="273">
        <f t="shared" si="38"/>
        <v>61.847499999999968</v>
      </c>
      <c r="BH29" s="275">
        <f t="shared" si="19"/>
        <v>715</v>
      </c>
      <c r="BI29" s="277"/>
      <c r="BJ29" s="347"/>
      <c r="BK29" s="347"/>
      <c r="BL29" s="300">
        <v>119</v>
      </c>
      <c r="BM29" s="301">
        <v>77</v>
      </c>
      <c r="BN29" s="301">
        <v>130</v>
      </c>
      <c r="BO29" s="301">
        <v>142</v>
      </c>
      <c r="BP29" s="301">
        <v>129</v>
      </c>
      <c r="BQ29" s="301">
        <v>158</v>
      </c>
      <c r="BR29" s="301">
        <v>113</v>
      </c>
      <c r="BS29" s="301">
        <v>125</v>
      </c>
      <c r="BT29" s="385">
        <v>125</v>
      </c>
      <c r="BU29" s="548">
        <v>110</v>
      </c>
      <c r="BV29" s="301"/>
      <c r="BW29" s="301"/>
      <c r="BX29" s="302">
        <f t="shared" si="20"/>
        <v>1228</v>
      </c>
      <c r="BY29" s="585"/>
      <c r="BZ29" s="281"/>
      <c r="CA29" s="412">
        <f t="shared" si="21"/>
        <v>0</v>
      </c>
    </row>
    <row r="30" spans="1:79" s="288" customFormat="1" ht="99.95" customHeight="1" x14ac:dyDescent="0.25">
      <c r="A30" s="289">
        <v>24</v>
      </c>
      <c r="B30" s="290" t="s">
        <v>215</v>
      </c>
      <c r="C30" s="291">
        <v>162</v>
      </c>
      <c r="D30" s="292">
        <v>1809</v>
      </c>
      <c r="E30" s="297">
        <v>15</v>
      </c>
      <c r="F30" s="293">
        <f t="shared" si="3"/>
        <v>1956</v>
      </c>
      <c r="G30" s="304">
        <v>46</v>
      </c>
      <c r="H30" s="305">
        <v>62</v>
      </c>
      <c r="I30" s="305">
        <v>138</v>
      </c>
      <c r="J30" s="305">
        <v>159</v>
      </c>
      <c r="K30" s="305">
        <v>138</v>
      </c>
      <c r="L30" s="305">
        <v>137</v>
      </c>
      <c r="M30" s="305">
        <v>121</v>
      </c>
      <c r="N30" s="305">
        <v>129</v>
      </c>
      <c r="O30" s="305">
        <v>140</v>
      </c>
      <c r="P30" s="522">
        <v>125</v>
      </c>
      <c r="Q30" s="296">
        <f t="shared" si="22"/>
        <v>1195</v>
      </c>
      <c r="R30" s="348">
        <f t="shared" si="4"/>
        <v>761</v>
      </c>
      <c r="S30" s="349">
        <f t="shared" ref="S30:AA30" si="58">G30/$AQ$30</f>
        <v>8.6881383302720244E-2</v>
      </c>
      <c r="T30" s="350">
        <f t="shared" si="58"/>
        <v>0.11710099488627511</v>
      </c>
      <c r="U30" s="350">
        <f t="shared" si="58"/>
        <v>0.2606441499081607</v>
      </c>
      <c r="V30" s="350">
        <f t="shared" si="58"/>
        <v>0.30030739011157648</v>
      </c>
      <c r="W30" s="350">
        <f t="shared" si="58"/>
        <v>0.2606441499081607</v>
      </c>
      <c r="X30" s="350">
        <f t="shared" si="58"/>
        <v>0.25875542418418856</v>
      </c>
      <c r="Y30" s="350">
        <f t="shared" si="58"/>
        <v>0.22853581260063369</v>
      </c>
      <c r="Z30" s="350">
        <f t="shared" si="58"/>
        <v>0.24364561839241111</v>
      </c>
      <c r="AA30" s="350">
        <f t="shared" si="58"/>
        <v>0.2644216013561051</v>
      </c>
      <c r="AB30" s="350">
        <f t="shared" si="24"/>
        <v>0.2113968256652658</v>
      </c>
      <c r="AC30" s="299" t="e">
        <f>#REF!/AG30</f>
        <v>#REF!</v>
      </c>
      <c r="AD30" s="299" t="e">
        <f>#REF!/AG30</f>
        <v>#REF!</v>
      </c>
      <c r="AE30" s="510">
        <f t="shared" si="25"/>
        <v>2.2323333503154972</v>
      </c>
      <c r="AF30" s="344"/>
      <c r="AG30" s="352">
        <v>715</v>
      </c>
      <c r="AH30" s="353"/>
      <c r="AI30" s="272">
        <f t="shared" si="6"/>
        <v>64.349999999999994</v>
      </c>
      <c r="AJ30" s="273">
        <f t="shared" si="7"/>
        <v>96.525000000000006</v>
      </c>
      <c r="AK30" s="273">
        <f t="shared" si="8"/>
        <v>158.37249999999997</v>
      </c>
      <c r="AL30" s="273">
        <f t="shared" si="9"/>
        <v>220.22</v>
      </c>
      <c r="AM30" s="273">
        <f t="shared" si="10"/>
        <v>282.0675</v>
      </c>
      <c r="AN30" s="273">
        <f t="shared" si="11"/>
        <v>343.98649999999998</v>
      </c>
      <c r="AO30" s="500">
        <f t="shared" si="12"/>
        <v>405.76249999999999</v>
      </c>
      <c r="AP30" s="273">
        <f t="shared" si="13"/>
        <v>467.61</v>
      </c>
      <c r="AQ30" s="273">
        <f t="shared" si="14"/>
        <v>529.45749999999998</v>
      </c>
      <c r="AR30" s="274">
        <f t="shared" si="15"/>
        <v>591.30500000000006</v>
      </c>
      <c r="AS30" s="273">
        <f t="shared" si="16"/>
        <v>653.15250000000003</v>
      </c>
      <c r="AT30" s="346">
        <f t="shared" si="17"/>
        <v>715</v>
      </c>
      <c r="AU30" s="307"/>
      <c r="AV30" s="272">
        <f t="shared" si="26"/>
        <v>64.349999999999994</v>
      </c>
      <c r="AW30" s="273">
        <f t="shared" si="27"/>
        <v>32.175000000000011</v>
      </c>
      <c r="AX30" s="273">
        <f t="shared" si="28"/>
        <v>61.847499999999968</v>
      </c>
      <c r="AY30" s="273">
        <f t="shared" si="29"/>
        <v>61.847500000000025</v>
      </c>
      <c r="AZ30" s="273">
        <f t="shared" si="31"/>
        <v>61.847499999999997</v>
      </c>
      <c r="BA30" s="273">
        <f t="shared" si="32"/>
        <v>61.918999999999983</v>
      </c>
      <c r="BB30" s="273">
        <f t="shared" si="33"/>
        <v>61.77600000000001</v>
      </c>
      <c r="BC30" s="273">
        <f t="shared" si="34"/>
        <v>61.847500000000025</v>
      </c>
      <c r="BD30" s="273">
        <f t="shared" si="35"/>
        <v>61.847499999999968</v>
      </c>
      <c r="BE30" s="273">
        <f t="shared" si="36"/>
        <v>61.847500000000082</v>
      </c>
      <c r="BF30" s="273">
        <f t="shared" si="37"/>
        <v>61.847499999999968</v>
      </c>
      <c r="BG30" s="273">
        <f t="shared" si="38"/>
        <v>61.847499999999968</v>
      </c>
      <c r="BH30" s="275">
        <f t="shared" si="19"/>
        <v>715</v>
      </c>
      <c r="BI30" s="277"/>
      <c r="BJ30" s="347"/>
      <c r="BK30" s="347"/>
      <c r="BL30" s="300">
        <v>46</v>
      </c>
      <c r="BM30" s="301">
        <v>62</v>
      </c>
      <c r="BN30" s="301">
        <v>138</v>
      </c>
      <c r="BO30" s="301">
        <v>159</v>
      </c>
      <c r="BP30" s="301">
        <v>138</v>
      </c>
      <c r="BQ30" s="301">
        <v>137</v>
      </c>
      <c r="BR30" s="301">
        <v>121</v>
      </c>
      <c r="BS30" s="301">
        <v>129</v>
      </c>
      <c r="BT30" s="385">
        <v>140</v>
      </c>
      <c r="BU30" s="548">
        <v>125</v>
      </c>
      <c r="BV30" s="301"/>
      <c r="BW30" s="301"/>
      <c r="BX30" s="302">
        <f t="shared" si="20"/>
        <v>1195</v>
      </c>
      <c r="BY30" s="585"/>
      <c r="BZ30" s="281"/>
      <c r="CA30" s="412">
        <f t="shared" si="21"/>
        <v>0</v>
      </c>
    </row>
    <row r="31" spans="1:79" s="288" customFormat="1" ht="99.95" customHeight="1" x14ac:dyDescent="0.25">
      <c r="A31" s="289">
        <v>25</v>
      </c>
      <c r="B31" s="290" t="s">
        <v>216</v>
      </c>
      <c r="C31" s="291">
        <v>162</v>
      </c>
      <c r="D31" s="292">
        <v>154</v>
      </c>
      <c r="E31" s="297">
        <v>6</v>
      </c>
      <c r="F31" s="293">
        <f t="shared" si="3"/>
        <v>310</v>
      </c>
      <c r="G31" s="304">
        <v>8</v>
      </c>
      <c r="H31" s="305">
        <v>8</v>
      </c>
      <c r="I31" s="305">
        <v>9</v>
      </c>
      <c r="J31" s="305">
        <v>10</v>
      </c>
      <c r="K31" s="305">
        <v>11</v>
      </c>
      <c r="L31" s="305">
        <v>11</v>
      </c>
      <c r="M31" s="305">
        <v>9</v>
      </c>
      <c r="N31" s="305">
        <v>7</v>
      </c>
      <c r="O31" s="305">
        <v>9</v>
      </c>
      <c r="P31" s="522">
        <v>7</v>
      </c>
      <c r="Q31" s="296">
        <f t="shared" si="22"/>
        <v>89</v>
      </c>
      <c r="R31" s="348">
        <f t="shared" si="4"/>
        <v>221</v>
      </c>
      <c r="S31" s="349">
        <f t="shared" ref="S31:AA31" si="59">G31/$AQ$31</f>
        <v>6.5475825097702209E-2</v>
      </c>
      <c r="T31" s="350">
        <f t="shared" si="59"/>
        <v>6.5475825097702209E-2</v>
      </c>
      <c r="U31" s="350">
        <f t="shared" si="59"/>
        <v>7.3660303234914987E-2</v>
      </c>
      <c r="V31" s="350">
        <f t="shared" si="59"/>
        <v>8.1844781372127764E-2</v>
      </c>
      <c r="W31" s="350">
        <f t="shared" si="59"/>
        <v>9.0029259509340542E-2</v>
      </c>
      <c r="X31" s="350">
        <f t="shared" si="59"/>
        <v>9.0029259509340542E-2</v>
      </c>
      <c r="Y31" s="350">
        <f t="shared" si="59"/>
        <v>7.3660303234914987E-2</v>
      </c>
      <c r="Z31" s="350">
        <f t="shared" si="59"/>
        <v>5.7291346960489438E-2</v>
      </c>
      <c r="AA31" s="350">
        <f t="shared" si="59"/>
        <v>7.3660303234914987E-2</v>
      </c>
      <c r="AB31" s="350">
        <f t="shared" si="24"/>
        <v>5.1298963028104501E-2</v>
      </c>
      <c r="AC31" s="299" t="e">
        <f>#REF!/AG31</f>
        <v>#REF!</v>
      </c>
      <c r="AD31" s="299" t="e">
        <f>#REF!/AG31</f>
        <v>#REF!</v>
      </c>
      <c r="AE31" s="510">
        <f t="shared" si="25"/>
        <v>0.72242617027955225</v>
      </c>
      <c r="AF31" s="344"/>
      <c r="AG31" s="352">
        <v>165</v>
      </c>
      <c r="AH31" s="353"/>
      <c r="AI31" s="272">
        <f t="shared" si="6"/>
        <v>14.85</v>
      </c>
      <c r="AJ31" s="273">
        <f t="shared" si="7"/>
        <v>22.275000000000002</v>
      </c>
      <c r="AK31" s="273">
        <f t="shared" si="8"/>
        <v>36.547499999999992</v>
      </c>
      <c r="AL31" s="273">
        <f t="shared" si="9"/>
        <v>50.82</v>
      </c>
      <c r="AM31" s="273">
        <f t="shared" si="10"/>
        <v>65.092500000000001</v>
      </c>
      <c r="AN31" s="273">
        <f t="shared" si="11"/>
        <v>79.381499999999988</v>
      </c>
      <c r="AO31" s="500">
        <f t="shared" si="12"/>
        <v>93.637500000000003</v>
      </c>
      <c r="AP31" s="273">
        <f t="shared" si="13"/>
        <v>107.91000000000001</v>
      </c>
      <c r="AQ31" s="273">
        <f t="shared" si="14"/>
        <v>122.18249999999999</v>
      </c>
      <c r="AR31" s="274">
        <f t="shared" si="15"/>
        <v>136.45500000000001</v>
      </c>
      <c r="AS31" s="273">
        <f t="shared" si="16"/>
        <v>150.72749999999999</v>
      </c>
      <c r="AT31" s="346">
        <f t="shared" si="17"/>
        <v>165</v>
      </c>
      <c r="AU31" s="307"/>
      <c r="AV31" s="272">
        <f t="shared" si="26"/>
        <v>14.85</v>
      </c>
      <c r="AW31" s="273">
        <f t="shared" si="27"/>
        <v>7.4250000000000025</v>
      </c>
      <c r="AX31" s="273">
        <f t="shared" si="28"/>
        <v>14.27249999999999</v>
      </c>
      <c r="AY31" s="273">
        <f t="shared" si="29"/>
        <v>14.272500000000008</v>
      </c>
      <c r="AZ31" s="273">
        <f t="shared" si="31"/>
        <v>14.272500000000001</v>
      </c>
      <c r="BA31" s="273">
        <f t="shared" si="32"/>
        <v>14.288999999999987</v>
      </c>
      <c r="BB31" s="273">
        <f t="shared" si="33"/>
        <v>14.256000000000014</v>
      </c>
      <c r="BC31" s="273">
        <f t="shared" si="34"/>
        <v>14.272500000000008</v>
      </c>
      <c r="BD31" s="273">
        <f t="shared" si="35"/>
        <v>14.27249999999998</v>
      </c>
      <c r="BE31" s="273">
        <f t="shared" si="36"/>
        <v>14.272500000000022</v>
      </c>
      <c r="BF31" s="273">
        <f t="shared" si="37"/>
        <v>14.27249999999998</v>
      </c>
      <c r="BG31" s="273">
        <f t="shared" si="38"/>
        <v>14.272500000000008</v>
      </c>
      <c r="BH31" s="275">
        <f t="shared" si="19"/>
        <v>165</v>
      </c>
      <c r="BI31" s="277"/>
      <c r="BJ31" s="347"/>
      <c r="BK31" s="347"/>
      <c r="BL31" s="300">
        <v>8</v>
      </c>
      <c r="BM31" s="301">
        <v>8</v>
      </c>
      <c r="BN31" s="301">
        <v>9</v>
      </c>
      <c r="BO31" s="301">
        <v>10</v>
      </c>
      <c r="BP31" s="301">
        <v>11</v>
      </c>
      <c r="BQ31" s="301">
        <v>11</v>
      </c>
      <c r="BR31" s="301">
        <v>9</v>
      </c>
      <c r="BS31" s="301">
        <v>7</v>
      </c>
      <c r="BT31" s="385">
        <v>9</v>
      </c>
      <c r="BU31" s="548">
        <v>7</v>
      </c>
      <c r="BV31" s="301"/>
      <c r="BW31" s="301"/>
      <c r="BX31" s="302">
        <f t="shared" si="20"/>
        <v>89</v>
      </c>
      <c r="BY31" s="585"/>
      <c r="BZ31" s="281"/>
      <c r="CA31" s="412">
        <f t="shared" si="21"/>
        <v>0</v>
      </c>
    </row>
    <row r="32" spans="1:79" s="288" customFormat="1" ht="99.95" customHeight="1" x14ac:dyDescent="0.25">
      <c r="A32" s="289">
        <v>26</v>
      </c>
      <c r="B32" s="290" t="s">
        <v>246</v>
      </c>
      <c r="C32" s="291">
        <v>374</v>
      </c>
      <c r="D32" s="292">
        <v>390</v>
      </c>
      <c r="E32" s="297">
        <v>32</v>
      </c>
      <c r="F32" s="293">
        <f t="shared" si="3"/>
        <v>732</v>
      </c>
      <c r="G32" s="304">
        <v>38</v>
      </c>
      <c r="H32" s="305">
        <v>14</v>
      </c>
      <c r="I32" s="305">
        <v>30</v>
      </c>
      <c r="J32" s="305">
        <v>12</v>
      </c>
      <c r="K32" s="305">
        <v>29</v>
      </c>
      <c r="L32" s="305">
        <v>42</v>
      </c>
      <c r="M32" s="305">
        <v>44</v>
      </c>
      <c r="N32" s="305">
        <v>30</v>
      </c>
      <c r="O32" s="305">
        <v>41</v>
      </c>
      <c r="P32" s="522">
        <v>29</v>
      </c>
      <c r="Q32" s="296">
        <f t="shared" si="22"/>
        <v>309</v>
      </c>
      <c r="R32" s="348">
        <f t="shared" si="4"/>
        <v>423</v>
      </c>
      <c r="S32" s="349">
        <f t="shared" ref="S32:AA32" si="60">G32/$AQ$32</f>
        <v>0.13329007252032238</v>
      </c>
      <c r="T32" s="350">
        <f t="shared" si="60"/>
        <v>4.910686882327666E-2</v>
      </c>
      <c r="U32" s="350">
        <f t="shared" si="60"/>
        <v>0.10522900462130713</v>
      </c>
      <c r="V32" s="350">
        <f t="shared" si="60"/>
        <v>4.2091601848522849E-2</v>
      </c>
      <c r="W32" s="350">
        <f t="shared" si="60"/>
        <v>0.10172137113393022</v>
      </c>
      <c r="X32" s="350">
        <f t="shared" si="60"/>
        <v>0.14732060646982997</v>
      </c>
      <c r="Y32" s="350">
        <f t="shared" si="60"/>
        <v>0.1543358734445838</v>
      </c>
      <c r="Z32" s="350">
        <f t="shared" si="60"/>
        <v>0.10522900462130713</v>
      </c>
      <c r="AA32" s="350">
        <f t="shared" si="60"/>
        <v>0.14381297298245307</v>
      </c>
      <c r="AB32" s="350">
        <f t="shared" si="24"/>
        <v>9.1081832315205946E-2</v>
      </c>
      <c r="AC32" s="299" t="e">
        <f>#REF!/AG32</f>
        <v>#REF!</v>
      </c>
      <c r="AD32" s="299" t="e">
        <f>#REF!/AG32</f>
        <v>#REF!</v>
      </c>
      <c r="AE32" s="510">
        <f t="shared" si="25"/>
        <v>1.0732192087807393</v>
      </c>
      <c r="AF32" s="344"/>
      <c r="AG32" s="352">
        <v>385</v>
      </c>
      <c r="AH32" s="353"/>
      <c r="AI32" s="272">
        <f t="shared" si="6"/>
        <v>34.65</v>
      </c>
      <c r="AJ32" s="273">
        <f t="shared" si="7"/>
        <v>51.975000000000001</v>
      </c>
      <c r="AK32" s="273">
        <f t="shared" si="8"/>
        <v>85.277499999999989</v>
      </c>
      <c r="AL32" s="273">
        <f t="shared" si="9"/>
        <v>118.58</v>
      </c>
      <c r="AM32" s="273">
        <f t="shared" si="10"/>
        <v>151.88249999999999</v>
      </c>
      <c r="AN32" s="273">
        <f t="shared" si="11"/>
        <v>185.2235</v>
      </c>
      <c r="AO32" s="500">
        <f t="shared" si="12"/>
        <v>218.48750000000001</v>
      </c>
      <c r="AP32" s="273">
        <f t="shared" si="13"/>
        <v>251.79000000000002</v>
      </c>
      <c r="AQ32" s="273">
        <f t="shared" si="14"/>
        <v>285.09249999999997</v>
      </c>
      <c r="AR32" s="274">
        <f t="shared" si="15"/>
        <v>318.39500000000004</v>
      </c>
      <c r="AS32" s="273">
        <f t="shared" si="16"/>
        <v>351.69749999999999</v>
      </c>
      <c r="AT32" s="346">
        <f t="shared" si="17"/>
        <v>385</v>
      </c>
      <c r="AU32" s="307"/>
      <c r="AV32" s="272">
        <f t="shared" si="26"/>
        <v>34.65</v>
      </c>
      <c r="AW32" s="273">
        <f t="shared" si="27"/>
        <v>17.325000000000003</v>
      </c>
      <c r="AX32" s="273">
        <f t="shared" si="28"/>
        <v>33.302499999999988</v>
      </c>
      <c r="AY32" s="273">
        <f t="shared" si="29"/>
        <v>33.302500000000009</v>
      </c>
      <c r="AZ32" s="273">
        <f t="shared" si="31"/>
        <v>33.302499999999995</v>
      </c>
      <c r="BA32" s="273">
        <f t="shared" si="32"/>
        <v>33.341000000000008</v>
      </c>
      <c r="BB32" s="273">
        <f t="shared" si="33"/>
        <v>33.26400000000001</v>
      </c>
      <c r="BC32" s="273">
        <f t="shared" si="34"/>
        <v>33.302500000000009</v>
      </c>
      <c r="BD32" s="273">
        <f t="shared" si="35"/>
        <v>33.302499999999952</v>
      </c>
      <c r="BE32" s="273">
        <f t="shared" si="36"/>
        <v>33.302500000000066</v>
      </c>
      <c r="BF32" s="273">
        <f t="shared" si="37"/>
        <v>33.302499999999952</v>
      </c>
      <c r="BG32" s="273">
        <f t="shared" si="38"/>
        <v>33.302500000000009</v>
      </c>
      <c r="BH32" s="275">
        <f t="shared" si="19"/>
        <v>385</v>
      </c>
      <c r="BI32" s="277"/>
      <c r="BJ32" s="347"/>
      <c r="BK32" s="347"/>
      <c r="BL32" s="300">
        <v>38</v>
      </c>
      <c r="BM32" s="301">
        <v>14</v>
      </c>
      <c r="BN32" s="301">
        <v>30</v>
      </c>
      <c r="BO32" s="301">
        <v>12</v>
      </c>
      <c r="BP32" s="301">
        <v>29</v>
      </c>
      <c r="BQ32" s="301">
        <v>42</v>
      </c>
      <c r="BR32" s="301">
        <v>44</v>
      </c>
      <c r="BS32" s="301">
        <v>30</v>
      </c>
      <c r="BT32" s="385">
        <v>41</v>
      </c>
      <c r="BU32" s="548">
        <v>29</v>
      </c>
      <c r="BV32" s="301"/>
      <c r="BW32" s="301"/>
      <c r="BX32" s="302">
        <f t="shared" si="20"/>
        <v>309</v>
      </c>
      <c r="BY32" s="585"/>
      <c r="BZ32" s="281"/>
      <c r="CA32" s="412">
        <f t="shared" si="21"/>
        <v>0</v>
      </c>
    </row>
    <row r="33" spans="1:79" s="288" customFormat="1" ht="99.95" customHeight="1" x14ac:dyDescent="0.25">
      <c r="A33" s="289">
        <v>27</v>
      </c>
      <c r="B33" s="290" t="s">
        <v>247</v>
      </c>
      <c r="C33" s="291">
        <v>402</v>
      </c>
      <c r="D33" s="292">
        <v>378</v>
      </c>
      <c r="E33" s="297">
        <v>19</v>
      </c>
      <c r="F33" s="293">
        <f t="shared" si="3"/>
        <v>761</v>
      </c>
      <c r="G33" s="304">
        <v>26</v>
      </c>
      <c r="H33" s="305">
        <v>10</v>
      </c>
      <c r="I33" s="305">
        <v>37</v>
      </c>
      <c r="J33" s="305">
        <v>25</v>
      </c>
      <c r="K33" s="305">
        <v>24</v>
      </c>
      <c r="L33" s="305">
        <v>28</v>
      </c>
      <c r="M33" s="305">
        <v>33</v>
      </c>
      <c r="N33" s="305">
        <v>36</v>
      </c>
      <c r="O33" s="305">
        <v>55</v>
      </c>
      <c r="P33" s="522">
        <v>38</v>
      </c>
      <c r="Q33" s="296">
        <f t="shared" si="22"/>
        <v>312</v>
      </c>
      <c r="R33" s="348">
        <f t="shared" si="4"/>
        <v>449</v>
      </c>
      <c r="S33" s="349">
        <f t="shared" ref="S33:AA33" si="61">G33/$AQ$33</f>
        <v>9.1198470671799509E-2</v>
      </c>
      <c r="T33" s="350">
        <f t="shared" si="61"/>
        <v>3.5076334873769044E-2</v>
      </c>
      <c r="U33" s="350">
        <f t="shared" si="61"/>
        <v>0.12978243903294545</v>
      </c>
      <c r="V33" s="350">
        <f t="shared" si="61"/>
        <v>8.769083718442261E-2</v>
      </c>
      <c r="W33" s="350">
        <f t="shared" si="61"/>
        <v>8.4183203697045697E-2</v>
      </c>
      <c r="X33" s="350">
        <f t="shared" si="61"/>
        <v>9.821373764655332E-2</v>
      </c>
      <c r="Y33" s="350">
        <f t="shared" si="61"/>
        <v>0.11575190508343784</v>
      </c>
      <c r="Z33" s="350">
        <f t="shared" si="61"/>
        <v>0.12627480554556855</v>
      </c>
      <c r="AA33" s="350">
        <f t="shared" si="61"/>
        <v>0.19291984180572974</v>
      </c>
      <c r="AB33" s="350">
        <f t="shared" si="24"/>
        <v>0.11934860786130434</v>
      </c>
      <c r="AC33" s="299" t="e">
        <f>#REF!/AG33</f>
        <v>#REF!</v>
      </c>
      <c r="AD33" s="299" t="e">
        <f>#REF!/AG33</f>
        <v>#REF!</v>
      </c>
      <c r="AE33" s="510">
        <f t="shared" si="25"/>
        <v>1.0804401834025761</v>
      </c>
      <c r="AF33" s="344"/>
      <c r="AG33" s="352">
        <v>385</v>
      </c>
      <c r="AH33" s="353"/>
      <c r="AI33" s="272">
        <f t="shared" si="6"/>
        <v>34.65</v>
      </c>
      <c r="AJ33" s="273">
        <f t="shared" si="7"/>
        <v>51.975000000000001</v>
      </c>
      <c r="AK33" s="273">
        <f t="shared" si="8"/>
        <v>85.277499999999989</v>
      </c>
      <c r="AL33" s="273">
        <f t="shared" si="9"/>
        <v>118.58</v>
      </c>
      <c r="AM33" s="273">
        <f t="shared" si="10"/>
        <v>151.88249999999999</v>
      </c>
      <c r="AN33" s="273">
        <f t="shared" si="11"/>
        <v>185.2235</v>
      </c>
      <c r="AO33" s="500">
        <f t="shared" si="12"/>
        <v>218.48750000000001</v>
      </c>
      <c r="AP33" s="273">
        <f t="shared" si="13"/>
        <v>251.79000000000002</v>
      </c>
      <c r="AQ33" s="273">
        <f t="shared" si="14"/>
        <v>285.09249999999997</v>
      </c>
      <c r="AR33" s="274">
        <f t="shared" si="15"/>
        <v>318.39500000000004</v>
      </c>
      <c r="AS33" s="273">
        <f t="shared" si="16"/>
        <v>351.69749999999999</v>
      </c>
      <c r="AT33" s="346">
        <f t="shared" si="17"/>
        <v>385</v>
      </c>
      <c r="AU33" s="307"/>
      <c r="AV33" s="272">
        <f t="shared" si="26"/>
        <v>34.65</v>
      </c>
      <c r="AW33" s="273">
        <f t="shared" si="27"/>
        <v>17.325000000000003</v>
      </c>
      <c r="AX33" s="273">
        <f t="shared" si="28"/>
        <v>33.302499999999988</v>
      </c>
      <c r="AY33" s="273">
        <f t="shared" si="29"/>
        <v>33.302500000000009</v>
      </c>
      <c r="AZ33" s="273">
        <f t="shared" si="31"/>
        <v>33.302499999999995</v>
      </c>
      <c r="BA33" s="273">
        <f t="shared" si="32"/>
        <v>33.341000000000008</v>
      </c>
      <c r="BB33" s="273">
        <f t="shared" si="33"/>
        <v>33.26400000000001</v>
      </c>
      <c r="BC33" s="273">
        <f t="shared" si="34"/>
        <v>33.302500000000009</v>
      </c>
      <c r="BD33" s="273">
        <f t="shared" si="35"/>
        <v>33.302499999999952</v>
      </c>
      <c r="BE33" s="273">
        <f t="shared" si="36"/>
        <v>33.302500000000066</v>
      </c>
      <c r="BF33" s="273">
        <f t="shared" si="37"/>
        <v>33.302499999999952</v>
      </c>
      <c r="BG33" s="273">
        <f t="shared" si="38"/>
        <v>33.302500000000009</v>
      </c>
      <c r="BH33" s="275">
        <f t="shared" si="19"/>
        <v>385</v>
      </c>
      <c r="BI33" s="277"/>
      <c r="BJ33" s="347"/>
      <c r="BK33" s="347"/>
      <c r="BL33" s="300">
        <v>26</v>
      </c>
      <c r="BM33" s="301">
        <v>10</v>
      </c>
      <c r="BN33" s="301">
        <v>37</v>
      </c>
      <c r="BO33" s="301">
        <v>25</v>
      </c>
      <c r="BP33" s="301">
        <v>24</v>
      </c>
      <c r="BQ33" s="301">
        <v>28</v>
      </c>
      <c r="BR33" s="301">
        <v>33</v>
      </c>
      <c r="BS33" s="301">
        <v>36</v>
      </c>
      <c r="BT33" s="385">
        <v>55</v>
      </c>
      <c r="BU33" s="548">
        <v>38</v>
      </c>
      <c r="BV33" s="301"/>
      <c r="BW33" s="301"/>
      <c r="BX33" s="302">
        <f t="shared" si="20"/>
        <v>312</v>
      </c>
      <c r="BY33" s="585"/>
      <c r="BZ33" s="281"/>
      <c r="CA33" s="412">
        <f t="shared" si="21"/>
        <v>0</v>
      </c>
    </row>
    <row r="34" spans="1:79" s="288" customFormat="1" ht="99.95" customHeight="1" x14ac:dyDescent="0.25">
      <c r="A34" s="289">
        <v>28</v>
      </c>
      <c r="B34" s="290" t="s">
        <v>248</v>
      </c>
      <c r="C34" s="291">
        <v>172</v>
      </c>
      <c r="D34" s="292">
        <v>147</v>
      </c>
      <c r="E34" s="297">
        <v>6</v>
      </c>
      <c r="F34" s="293">
        <f t="shared" si="3"/>
        <v>313</v>
      </c>
      <c r="G34" s="304">
        <v>14</v>
      </c>
      <c r="H34" s="305">
        <v>5</v>
      </c>
      <c r="I34" s="305">
        <v>11</v>
      </c>
      <c r="J34" s="305">
        <v>11</v>
      </c>
      <c r="K34" s="305">
        <v>10</v>
      </c>
      <c r="L34" s="305">
        <v>10</v>
      </c>
      <c r="M34" s="305">
        <v>11</v>
      </c>
      <c r="N34" s="305">
        <v>5</v>
      </c>
      <c r="O34" s="305">
        <v>11</v>
      </c>
      <c r="P34" s="522">
        <v>5</v>
      </c>
      <c r="Q34" s="296">
        <f t="shared" si="22"/>
        <v>93</v>
      </c>
      <c r="R34" s="348">
        <f t="shared" si="4"/>
        <v>220</v>
      </c>
      <c r="S34" s="349">
        <f t="shared" ref="S34:AA34" si="62">G34/$AQ$34</f>
        <v>0.11458269392097888</v>
      </c>
      <c r="T34" s="350">
        <f t="shared" si="62"/>
        <v>4.0922390686063882E-2</v>
      </c>
      <c r="U34" s="350">
        <f t="shared" si="62"/>
        <v>9.0029259509340542E-2</v>
      </c>
      <c r="V34" s="350">
        <f t="shared" si="62"/>
        <v>9.0029259509340542E-2</v>
      </c>
      <c r="W34" s="350">
        <f t="shared" si="62"/>
        <v>8.1844781372127764E-2</v>
      </c>
      <c r="X34" s="350">
        <f t="shared" si="62"/>
        <v>8.1844781372127764E-2</v>
      </c>
      <c r="Y34" s="350">
        <f t="shared" si="62"/>
        <v>9.0029259509340542E-2</v>
      </c>
      <c r="Z34" s="350">
        <f t="shared" si="62"/>
        <v>4.0922390686063882E-2</v>
      </c>
      <c r="AA34" s="350">
        <f t="shared" si="62"/>
        <v>9.0029259509340542E-2</v>
      </c>
      <c r="AB34" s="350">
        <f t="shared" si="24"/>
        <v>3.6642116448646067E-2</v>
      </c>
      <c r="AC34" s="299" t="e">
        <f>#REF!/AG34</f>
        <v>#REF!</v>
      </c>
      <c r="AD34" s="299" t="e">
        <f>#REF!/AG34</f>
        <v>#REF!</v>
      </c>
      <c r="AE34" s="510">
        <f t="shared" si="25"/>
        <v>0.75687619252337046</v>
      </c>
      <c r="AF34" s="344"/>
      <c r="AG34" s="352">
        <v>165</v>
      </c>
      <c r="AH34" s="353"/>
      <c r="AI34" s="272">
        <f t="shared" si="6"/>
        <v>14.85</v>
      </c>
      <c r="AJ34" s="273">
        <f t="shared" si="7"/>
        <v>22.275000000000002</v>
      </c>
      <c r="AK34" s="273">
        <f t="shared" si="8"/>
        <v>36.547499999999992</v>
      </c>
      <c r="AL34" s="273">
        <f t="shared" si="9"/>
        <v>50.82</v>
      </c>
      <c r="AM34" s="273">
        <f t="shared" si="10"/>
        <v>65.092500000000001</v>
      </c>
      <c r="AN34" s="273">
        <f t="shared" si="11"/>
        <v>79.381499999999988</v>
      </c>
      <c r="AO34" s="500">
        <f t="shared" si="12"/>
        <v>93.637500000000003</v>
      </c>
      <c r="AP34" s="273">
        <f t="shared" si="13"/>
        <v>107.91000000000001</v>
      </c>
      <c r="AQ34" s="273">
        <f t="shared" si="14"/>
        <v>122.18249999999999</v>
      </c>
      <c r="AR34" s="274">
        <f t="shared" si="15"/>
        <v>136.45500000000001</v>
      </c>
      <c r="AS34" s="273">
        <f t="shared" si="16"/>
        <v>150.72749999999999</v>
      </c>
      <c r="AT34" s="346">
        <f t="shared" si="17"/>
        <v>165</v>
      </c>
      <c r="AU34" s="307"/>
      <c r="AV34" s="272">
        <f t="shared" si="26"/>
        <v>14.85</v>
      </c>
      <c r="AW34" s="273">
        <f t="shared" si="27"/>
        <v>7.4250000000000025</v>
      </c>
      <c r="AX34" s="273">
        <f t="shared" si="28"/>
        <v>14.27249999999999</v>
      </c>
      <c r="AY34" s="273">
        <f t="shared" si="29"/>
        <v>14.272500000000008</v>
      </c>
      <c r="AZ34" s="273">
        <f t="shared" si="31"/>
        <v>14.272500000000001</v>
      </c>
      <c r="BA34" s="273">
        <f t="shared" si="32"/>
        <v>14.288999999999987</v>
      </c>
      <c r="BB34" s="273">
        <f t="shared" si="33"/>
        <v>14.256000000000014</v>
      </c>
      <c r="BC34" s="273">
        <f t="shared" si="34"/>
        <v>14.272500000000008</v>
      </c>
      <c r="BD34" s="273">
        <f t="shared" si="35"/>
        <v>14.27249999999998</v>
      </c>
      <c r="BE34" s="273">
        <f t="shared" si="36"/>
        <v>14.272500000000022</v>
      </c>
      <c r="BF34" s="273">
        <f t="shared" si="37"/>
        <v>14.27249999999998</v>
      </c>
      <c r="BG34" s="273">
        <f t="shared" si="38"/>
        <v>14.272500000000008</v>
      </c>
      <c r="BH34" s="275">
        <f t="shared" si="19"/>
        <v>165</v>
      </c>
      <c r="BI34" s="277"/>
      <c r="BJ34" s="347"/>
      <c r="BK34" s="347"/>
      <c r="BL34" s="300">
        <v>14</v>
      </c>
      <c r="BM34" s="301">
        <v>5</v>
      </c>
      <c r="BN34" s="301">
        <v>11</v>
      </c>
      <c r="BO34" s="301">
        <v>11</v>
      </c>
      <c r="BP34" s="301">
        <v>10</v>
      </c>
      <c r="BQ34" s="301">
        <v>10</v>
      </c>
      <c r="BR34" s="301">
        <v>11</v>
      </c>
      <c r="BS34" s="301">
        <v>5</v>
      </c>
      <c r="BT34" s="385">
        <v>11</v>
      </c>
      <c r="BU34" s="548">
        <v>5</v>
      </c>
      <c r="BV34" s="301"/>
      <c r="BW34" s="301"/>
      <c r="BX34" s="302">
        <f t="shared" si="20"/>
        <v>93</v>
      </c>
      <c r="BY34" s="585"/>
      <c r="BZ34" s="281"/>
      <c r="CA34" s="412">
        <f t="shared" si="21"/>
        <v>0</v>
      </c>
    </row>
    <row r="35" spans="1:79" s="288" customFormat="1" ht="99.95" customHeight="1" x14ac:dyDescent="0.25">
      <c r="A35" s="289">
        <v>29</v>
      </c>
      <c r="B35" s="290" t="s">
        <v>156</v>
      </c>
      <c r="C35" s="291">
        <v>678</v>
      </c>
      <c r="D35" s="292">
        <v>652</v>
      </c>
      <c r="E35" s="297">
        <v>15</v>
      </c>
      <c r="F35" s="293">
        <f t="shared" si="3"/>
        <v>1315</v>
      </c>
      <c r="G35" s="304">
        <v>35</v>
      </c>
      <c r="H35" s="305">
        <v>39</v>
      </c>
      <c r="I35" s="305">
        <v>51</v>
      </c>
      <c r="J35" s="305">
        <v>49</v>
      </c>
      <c r="K35" s="305">
        <v>45</v>
      </c>
      <c r="L35" s="305">
        <v>63</v>
      </c>
      <c r="M35" s="305">
        <v>51</v>
      </c>
      <c r="N35" s="305">
        <v>51</v>
      </c>
      <c r="O35" s="305">
        <v>59</v>
      </c>
      <c r="P35" s="522">
        <v>46</v>
      </c>
      <c r="Q35" s="296">
        <f t="shared" si="22"/>
        <v>489</v>
      </c>
      <c r="R35" s="348">
        <f t="shared" si="4"/>
        <v>826</v>
      </c>
      <c r="S35" s="349">
        <f t="shared" ref="S35:AA35" si="63">G35/$AQ$35</f>
        <v>0.12604096331307674</v>
      </c>
      <c r="T35" s="350">
        <f t="shared" si="63"/>
        <v>0.14044564483457123</v>
      </c>
      <c r="U35" s="350">
        <f t="shared" si="63"/>
        <v>0.18365968939905469</v>
      </c>
      <c r="V35" s="350">
        <f t="shared" si="63"/>
        <v>0.17645734863830745</v>
      </c>
      <c r="W35" s="350">
        <f t="shared" si="63"/>
        <v>0.16205266711681296</v>
      </c>
      <c r="X35" s="350">
        <f t="shared" si="63"/>
        <v>0.22687373396353816</v>
      </c>
      <c r="Y35" s="350">
        <f t="shared" si="63"/>
        <v>0.18365968939905469</v>
      </c>
      <c r="Z35" s="350">
        <f t="shared" si="63"/>
        <v>0.18365968939905469</v>
      </c>
      <c r="AA35" s="350">
        <f t="shared" si="63"/>
        <v>0.21246905244204367</v>
      </c>
      <c r="AB35" s="350">
        <f t="shared" si="24"/>
        <v>0.14832728738411929</v>
      </c>
      <c r="AC35" s="299" t="e">
        <f>#REF!/AG35</f>
        <v>#REF!</v>
      </c>
      <c r="AD35" s="299" t="e">
        <f>#REF!/AG35</f>
        <v>#REF!</v>
      </c>
      <c r="AE35" s="510">
        <f t="shared" si="25"/>
        <v>1.7436457658896336</v>
      </c>
      <c r="AF35" s="344"/>
      <c r="AG35" s="352">
        <v>375</v>
      </c>
      <c r="AH35" s="353"/>
      <c r="AI35" s="272">
        <f t="shared" si="6"/>
        <v>33.75</v>
      </c>
      <c r="AJ35" s="273">
        <f t="shared" si="7"/>
        <v>50.625</v>
      </c>
      <c r="AK35" s="273">
        <f t="shared" si="8"/>
        <v>83.062499999999986</v>
      </c>
      <c r="AL35" s="273">
        <f t="shared" si="9"/>
        <v>115.5</v>
      </c>
      <c r="AM35" s="273">
        <f t="shared" si="10"/>
        <v>147.9375</v>
      </c>
      <c r="AN35" s="273">
        <f t="shared" si="11"/>
        <v>180.41249999999999</v>
      </c>
      <c r="AO35" s="500">
        <f t="shared" si="12"/>
        <v>212.8125</v>
      </c>
      <c r="AP35" s="273">
        <f t="shared" si="13"/>
        <v>245.25</v>
      </c>
      <c r="AQ35" s="273">
        <f t="shared" si="14"/>
        <v>277.6875</v>
      </c>
      <c r="AR35" s="274">
        <f t="shared" si="15"/>
        <v>310.125</v>
      </c>
      <c r="AS35" s="273">
        <f t="shared" si="16"/>
        <v>342.5625</v>
      </c>
      <c r="AT35" s="346">
        <f t="shared" si="17"/>
        <v>375</v>
      </c>
      <c r="AU35" s="307"/>
      <c r="AV35" s="272">
        <f t="shared" si="26"/>
        <v>33.75</v>
      </c>
      <c r="AW35" s="273">
        <f t="shared" si="27"/>
        <v>16.875</v>
      </c>
      <c r="AX35" s="273">
        <f t="shared" si="28"/>
        <v>32.437499999999986</v>
      </c>
      <c r="AY35" s="273">
        <f t="shared" si="29"/>
        <v>32.437500000000014</v>
      </c>
      <c r="AZ35" s="273">
        <f t="shared" si="31"/>
        <v>32.4375</v>
      </c>
      <c r="BA35" s="273">
        <f t="shared" si="32"/>
        <v>32.474999999999994</v>
      </c>
      <c r="BB35" s="273">
        <f t="shared" si="33"/>
        <v>32.400000000000006</v>
      </c>
      <c r="BC35" s="273">
        <f t="shared" si="34"/>
        <v>32.4375</v>
      </c>
      <c r="BD35" s="273">
        <f t="shared" si="35"/>
        <v>32.4375</v>
      </c>
      <c r="BE35" s="273">
        <f t="shared" si="36"/>
        <v>32.4375</v>
      </c>
      <c r="BF35" s="273">
        <f t="shared" si="37"/>
        <v>32.4375</v>
      </c>
      <c r="BG35" s="273">
        <f t="shared" si="38"/>
        <v>32.4375</v>
      </c>
      <c r="BH35" s="275">
        <f t="shared" si="19"/>
        <v>375</v>
      </c>
      <c r="BI35" s="277"/>
      <c r="BJ35" s="347"/>
      <c r="BK35" s="347"/>
      <c r="BL35" s="300">
        <v>35</v>
      </c>
      <c r="BM35" s="301">
        <v>39</v>
      </c>
      <c r="BN35" s="301">
        <v>51</v>
      </c>
      <c r="BO35" s="301">
        <v>49</v>
      </c>
      <c r="BP35" s="301">
        <v>45</v>
      </c>
      <c r="BQ35" s="301">
        <v>63</v>
      </c>
      <c r="BR35" s="301">
        <v>51</v>
      </c>
      <c r="BS35" s="301">
        <v>51</v>
      </c>
      <c r="BT35" s="385">
        <v>59</v>
      </c>
      <c r="BU35" s="548">
        <v>46</v>
      </c>
      <c r="BV35" s="301"/>
      <c r="BW35" s="301"/>
      <c r="BX35" s="302">
        <f t="shared" si="20"/>
        <v>489</v>
      </c>
      <c r="BY35" s="585"/>
      <c r="BZ35" s="281"/>
      <c r="CA35" s="412">
        <f t="shared" si="21"/>
        <v>0</v>
      </c>
    </row>
    <row r="36" spans="1:79" s="288" customFormat="1" ht="99.95" customHeight="1" x14ac:dyDescent="0.25">
      <c r="A36" s="289">
        <v>30</v>
      </c>
      <c r="B36" s="290" t="s">
        <v>157</v>
      </c>
      <c r="C36" s="291">
        <v>557</v>
      </c>
      <c r="D36" s="292">
        <v>616</v>
      </c>
      <c r="E36" s="297">
        <v>9</v>
      </c>
      <c r="F36" s="293">
        <f t="shared" si="3"/>
        <v>1164</v>
      </c>
      <c r="G36" s="304">
        <v>28</v>
      </c>
      <c r="H36" s="305">
        <v>20</v>
      </c>
      <c r="I36" s="305">
        <v>56</v>
      </c>
      <c r="J36" s="305">
        <v>47</v>
      </c>
      <c r="K36" s="305">
        <v>50</v>
      </c>
      <c r="L36" s="305">
        <v>52</v>
      </c>
      <c r="M36" s="305">
        <v>43</v>
      </c>
      <c r="N36" s="305">
        <v>45</v>
      </c>
      <c r="O36" s="305">
        <v>51</v>
      </c>
      <c r="P36" s="522">
        <v>37</v>
      </c>
      <c r="Q36" s="296">
        <f t="shared" si="22"/>
        <v>429</v>
      </c>
      <c r="R36" s="348">
        <f t="shared" si="4"/>
        <v>735</v>
      </c>
      <c r="S36" s="349">
        <f t="shared" ref="S36:AA36" si="64">G36/$AQ$36</f>
        <v>0.1008327706504614</v>
      </c>
      <c r="T36" s="350">
        <f t="shared" si="64"/>
        <v>7.2023407607472431E-2</v>
      </c>
      <c r="U36" s="350">
        <f t="shared" si="64"/>
        <v>0.20166554130092279</v>
      </c>
      <c r="V36" s="350">
        <f t="shared" si="64"/>
        <v>0.1692550078775602</v>
      </c>
      <c r="W36" s="350">
        <f t="shared" si="64"/>
        <v>0.18005851901868108</v>
      </c>
      <c r="X36" s="350">
        <f t="shared" si="64"/>
        <v>0.1872608597794283</v>
      </c>
      <c r="Y36" s="350">
        <f t="shared" si="64"/>
        <v>0.15485032635606572</v>
      </c>
      <c r="Z36" s="350">
        <f t="shared" si="64"/>
        <v>0.16205266711681296</v>
      </c>
      <c r="AA36" s="350">
        <f t="shared" si="64"/>
        <v>0.18365968939905469</v>
      </c>
      <c r="AB36" s="350">
        <f t="shared" si="24"/>
        <v>0.11930673115679162</v>
      </c>
      <c r="AC36" s="299" t="e">
        <f>#REF!/AG36</f>
        <v>#REF!</v>
      </c>
      <c r="AD36" s="299" t="e">
        <f>#REF!/AG36</f>
        <v>#REF!</v>
      </c>
      <c r="AE36" s="510">
        <f t="shared" si="25"/>
        <v>1.5309655202632513</v>
      </c>
      <c r="AF36" s="344"/>
      <c r="AG36" s="352">
        <v>375</v>
      </c>
      <c r="AH36" s="353"/>
      <c r="AI36" s="272">
        <f t="shared" si="6"/>
        <v>33.75</v>
      </c>
      <c r="AJ36" s="273">
        <f t="shared" si="7"/>
        <v>50.625</v>
      </c>
      <c r="AK36" s="273">
        <f t="shared" si="8"/>
        <v>83.062499999999986</v>
      </c>
      <c r="AL36" s="273">
        <f t="shared" si="9"/>
        <v>115.5</v>
      </c>
      <c r="AM36" s="273">
        <f t="shared" si="10"/>
        <v>147.9375</v>
      </c>
      <c r="AN36" s="273">
        <f t="shared" si="11"/>
        <v>180.41249999999999</v>
      </c>
      <c r="AO36" s="500">
        <f t="shared" si="12"/>
        <v>212.8125</v>
      </c>
      <c r="AP36" s="273">
        <f t="shared" si="13"/>
        <v>245.25</v>
      </c>
      <c r="AQ36" s="273">
        <f t="shared" si="14"/>
        <v>277.6875</v>
      </c>
      <c r="AR36" s="274">
        <f t="shared" si="15"/>
        <v>310.125</v>
      </c>
      <c r="AS36" s="273">
        <f t="shared" si="16"/>
        <v>342.5625</v>
      </c>
      <c r="AT36" s="346">
        <f t="shared" si="17"/>
        <v>375</v>
      </c>
      <c r="AU36" s="307"/>
      <c r="AV36" s="272">
        <f t="shared" si="26"/>
        <v>33.75</v>
      </c>
      <c r="AW36" s="273">
        <f t="shared" si="27"/>
        <v>16.875</v>
      </c>
      <c r="AX36" s="273">
        <f t="shared" si="28"/>
        <v>32.437499999999986</v>
      </c>
      <c r="AY36" s="273">
        <f t="shared" si="29"/>
        <v>32.437500000000014</v>
      </c>
      <c r="AZ36" s="273">
        <f t="shared" si="31"/>
        <v>32.4375</v>
      </c>
      <c r="BA36" s="273">
        <f t="shared" si="32"/>
        <v>32.474999999999994</v>
      </c>
      <c r="BB36" s="273">
        <f t="shared" si="33"/>
        <v>32.400000000000006</v>
      </c>
      <c r="BC36" s="273">
        <f t="shared" si="34"/>
        <v>32.4375</v>
      </c>
      <c r="BD36" s="273">
        <f t="shared" si="35"/>
        <v>32.4375</v>
      </c>
      <c r="BE36" s="273">
        <f t="shared" si="36"/>
        <v>32.4375</v>
      </c>
      <c r="BF36" s="273">
        <f t="shared" si="37"/>
        <v>32.4375</v>
      </c>
      <c r="BG36" s="273">
        <f t="shared" si="38"/>
        <v>32.4375</v>
      </c>
      <c r="BH36" s="275">
        <f t="shared" si="19"/>
        <v>375</v>
      </c>
      <c r="BI36" s="277"/>
      <c r="BJ36" s="347"/>
      <c r="BK36" s="347"/>
      <c r="BL36" s="300">
        <v>28</v>
      </c>
      <c r="BM36" s="301">
        <v>20</v>
      </c>
      <c r="BN36" s="301">
        <v>56</v>
      </c>
      <c r="BO36" s="301">
        <v>47</v>
      </c>
      <c r="BP36" s="301">
        <v>50</v>
      </c>
      <c r="BQ36" s="301">
        <v>52</v>
      </c>
      <c r="BR36" s="301">
        <v>43</v>
      </c>
      <c r="BS36" s="301">
        <v>45</v>
      </c>
      <c r="BT36" s="385">
        <v>51</v>
      </c>
      <c r="BU36" s="548">
        <v>37</v>
      </c>
      <c r="BV36" s="301"/>
      <c r="BW36" s="301"/>
      <c r="BX36" s="302">
        <f t="shared" si="20"/>
        <v>429</v>
      </c>
      <c r="BY36" s="585"/>
      <c r="BZ36" s="281"/>
      <c r="CA36" s="412">
        <f t="shared" si="21"/>
        <v>0</v>
      </c>
    </row>
    <row r="37" spans="1:79" s="288" customFormat="1" ht="99.95" customHeight="1" x14ac:dyDescent="0.25">
      <c r="A37" s="289"/>
      <c r="B37" s="290" t="s">
        <v>158</v>
      </c>
      <c r="C37" s="291">
        <v>579</v>
      </c>
      <c r="D37" s="292">
        <v>569</v>
      </c>
      <c r="E37" s="297">
        <v>6</v>
      </c>
      <c r="F37" s="293">
        <f t="shared" si="3"/>
        <v>1142</v>
      </c>
      <c r="G37" s="304">
        <v>43</v>
      </c>
      <c r="H37" s="305">
        <v>18</v>
      </c>
      <c r="I37" s="305">
        <v>39</v>
      </c>
      <c r="J37" s="305">
        <v>46</v>
      </c>
      <c r="K37" s="305">
        <v>58</v>
      </c>
      <c r="L37" s="305">
        <v>40</v>
      </c>
      <c r="M37" s="305">
        <v>40</v>
      </c>
      <c r="N37" s="305">
        <v>46</v>
      </c>
      <c r="O37" s="305">
        <v>56</v>
      </c>
      <c r="P37" s="522">
        <v>34</v>
      </c>
      <c r="Q37" s="296">
        <f t="shared" si="22"/>
        <v>420</v>
      </c>
      <c r="R37" s="348">
        <f t="shared" si="4"/>
        <v>722</v>
      </c>
      <c r="S37" s="349">
        <f t="shared" ref="S37:AA37" si="65">G37/$AQ$37</f>
        <v>0.15485032635606572</v>
      </c>
      <c r="T37" s="350">
        <f t="shared" si="65"/>
        <v>6.4821066846725187E-2</v>
      </c>
      <c r="U37" s="350">
        <f t="shared" si="65"/>
        <v>0.14044564483457123</v>
      </c>
      <c r="V37" s="350">
        <f t="shared" si="65"/>
        <v>0.1656538374971866</v>
      </c>
      <c r="W37" s="350">
        <f t="shared" si="65"/>
        <v>0.20886788206167003</v>
      </c>
      <c r="X37" s="350">
        <f t="shared" si="65"/>
        <v>0.14404681521494486</v>
      </c>
      <c r="Y37" s="350">
        <f t="shared" si="65"/>
        <v>0.14404681521494486</v>
      </c>
      <c r="Z37" s="350">
        <f t="shared" si="65"/>
        <v>0.1656538374971866</v>
      </c>
      <c r="AA37" s="350">
        <f t="shared" si="65"/>
        <v>0.20166554130092279</v>
      </c>
      <c r="AB37" s="350">
        <f t="shared" si="24"/>
        <v>0.10963321241434905</v>
      </c>
      <c r="AC37" s="299" t="e">
        <f>#REF!/AG37</f>
        <v>#REF!</v>
      </c>
      <c r="AD37" s="299" t="e">
        <f>#REF!/AG37</f>
        <v>#REF!</v>
      </c>
      <c r="AE37" s="510">
        <f t="shared" si="25"/>
        <v>1.4996849792385669</v>
      </c>
      <c r="AF37" s="344"/>
      <c r="AG37" s="352">
        <v>375</v>
      </c>
      <c r="AH37" s="353"/>
      <c r="AI37" s="272">
        <f t="shared" si="6"/>
        <v>33.75</v>
      </c>
      <c r="AJ37" s="273">
        <f t="shared" si="7"/>
        <v>50.625</v>
      </c>
      <c r="AK37" s="273">
        <f t="shared" si="8"/>
        <v>83.062499999999986</v>
      </c>
      <c r="AL37" s="273">
        <f t="shared" si="9"/>
        <v>115.5</v>
      </c>
      <c r="AM37" s="273">
        <f t="shared" si="10"/>
        <v>147.9375</v>
      </c>
      <c r="AN37" s="273">
        <f t="shared" si="11"/>
        <v>180.41249999999999</v>
      </c>
      <c r="AO37" s="500">
        <f t="shared" si="12"/>
        <v>212.8125</v>
      </c>
      <c r="AP37" s="273">
        <f t="shared" si="13"/>
        <v>245.25</v>
      </c>
      <c r="AQ37" s="273">
        <f t="shared" si="14"/>
        <v>277.6875</v>
      </c>
      <c r="AR37" s="274">
        <f t="shared" si="15"/>
        <v>310.125</v>
      </c>
      <c r="AS37" s="273">
        <f t="shared" si="16"/>
        <v>342.5625</v>
      </c>
      <c r="AT37" s="346">
        <f t="shared" si="17"/>
        <v>375</v>
      </c>
      <c r="AU37" s="307"/>
      <c r="AV37" s="272">
        <f t="shared" si="26"/>
        <v>33.75</v>
      </c>
      <c r="AW37" s="273">
        <f t="shared" si="27"/>
        <v>16.875</v>
      </c>
      <c r="AX37" s="273">
        <f t="shared" si="28"/>
        <v>32.437499999999986</v>
      </c>
      <c r="AY37" s="273">
        <f t="shared" si="29"/>
        <v>32.437500000000014</v>
      </c>
      <c r="AZ37" s="273">
        <f t="shared" si="31"/>
        <v>32.4375</v>
      </c>
      <c r="BA37" s="273">
        <f t="shared" si="32"/>
        <v>32.474999999999994</v>
      </c>
      <c r="BB37" s="273">
        <f t="shared" si="33"/>
        <v>32.400000000000006</v>
      </c>
      <c r="BC37" s="273">
        <f t="shared" si="34"/>
        <v>32.4375</v>
      </c>
      <c r="BD37" s="273">
        <f t="shared" si="35"/>
        <v>32.4375</v>
      </c>
      <c r="BE37" s="273">
        <f t="shared" si="36"/>
        <v>32.4375</v>
      </c>
      <c r="BF37" s="273">
        <f t="shared" si="37"/>
        <v>32.4375</v>
      </c>
      <c r="BG37" s="273">
        <f t="shared" si="38"/>
        <v>32.4375</v>
      </c>
      <c r="BH37" s="275">
        <f t="shared" si="19"/>
        <v>375</v>
      </c>
      <c r="BI37" s="277"/>
      <c r="BJ37" s="347"/>
      <c r="BK37" s="347"/>
      <c r="BL37" s="300">
        <v>43</v>
      </c>
      <c r="BM37" s="301">
        <v>18</v>
      </c>
      <c r="BN37" s="301">
        <v>39</v>
      </c>
      <c r="BO37" s="301">
        <v>46</v>
      </c>
      <c r="BP37" s="301">
        <v>58</v>
      </c>
      <c r="BQ37" s="301">
        <v>40</v>
      </c>
      <c r="BR37" s="301">
        <v>40</v>
      </c>
      <c r="BS37" s="301">
        <v>48</v>
      </c>
      <c r="BT37" s="385">
        <v>56</v>
      </c>
      <c r="BU37" s="548">
        <v>34</v>
      </c>
      <c r="BV37" s="301"/>
      <c r="BW37" s="301"/>
      <c r="BX37" s="302">
        <f t="shared" si="20"/>
        <v>422</v>
      </c>
      <c r="BY37" s="585"/>
      <c r="BZ37" s="281"/>
      <c r="CA37" s="412">
        <f t="shared" si="21"/>
        <v>0</v>
      </c>
    </row>
    <row r="38" spans="1:79" s="288" customFormat="1" ht="99.95" customHeight="1" x14ac:dyDescent="0.25">
      <c r="A38" s="289">
        <v>31</v>
      </c>
      <c r="B38" s="290" t="s">
        <v>217</v>
      </c>
      <c r="C38" s="291">
        <v>119</v>
      </c>
      <c r="D38" s="292">
        <v>226</v>
      </c>
      <c r="E38" s="297">
        <v>6</v>
      </c>
      <c r="F38" s="293">
        <f t="shared" si="3"/>
        <v>339</v>
      </c>
      <c r="G38" s="304">
        <v>11</v>
      </c>
      <c r="H38" s="305">
        <v>3</v>
      </c>
      <c r="I38" s="305">
        <v>18</v>
      </c>
      <c r="J38" s="305">
        <v>18</v>
      </c>
      <c r="K38" s="305">
        <v>12</v>
      </c>
      <c r="L38" s="305">
        <v>11</v>
      </c>
      <c r="M38" s="305">
        <v>20</v>
      </c>
      <c r="N38" s="305">
        <v>13</v>
      </c>
      <c r="O38" s="305">
        <v>13</v>
      </c>
      <c r="P38" s="522">
        <v>13</v>
      </c>
      <c r="Q38" s="296">
        <f t="shared" si="22"/>
        <v>132</v>
      </c>
      <c r="R38" s="348">
        <f t="shared" si="4"/>
        <v>207</v>
      </c>
      <c r="S38" s="349">
        <f t="shared" ref="S38:AA38" si="66">G38/$AQ$38</f>
        <v>3.858396836114595E-2</v>
      </c>
      <c r="T38" s="350">
        <f t="shared" si="66"/>
        <v>1.0522900462130712E-2</v>
      </c>
      <c r="U38" s="350">
        <f t="shared" si="66"/>
        <v>6.3137402772784276E-2</v>
      </c>
      <c r="V38" s="350">
        <f t="shared" si="66"/>
        <v>6.3137402772784276E-2</v>
      </c>
      <c r="W38" s="350">
        <f t="shared" si="66"/>
        <v>4.2091601848522849E-2</v>
      </c>
      <c r="X38" s="350">
        <f t="shared" si="66"/>
        <v>3.858396836114595E-2</v>
      </c>
      <c r="Y38" s="350">
        <f t="shared" si="66"/>
        <v>7.0152669747538088E-2</v>
      </c>
      <c r="Z38" s="350">
        <f t="shared" si="66"/>
        <v>4.5599235335899754E-2</v>
      </c>
      <c r="AA38" s="350">
        <f t="shared" si="66"/>
        <v>4.5599235335899754E-2</v>
      </c>
      <c r="AB38" s="350">
        <f t="shared" si="24"/>
        <v>4.0829786899919909E-2</v>
      </c>
      <c r="AC38" s="349">
        <f>T38/$AQ$38</f>
        <v>3.6910478045303589E-5</v>
      </c>
      <c r="AD38" s="349">
        <f>U38/$AQ$38</f>
        <v>2.2146286827182154E-4</v>
      </c>
      <c r="AE38" s="510">
        <f t="shared" si="25"/>
        <v>0.45823817189777155</v>
      </c>
      <c r="AF38" s="344"/>
      <c r="AG38" s="352">
        <v>385</v>
      </c>
      <c r="AH38" s="353"/>
      <c r="AI38" s="272">
        <f t="shared" si="6"/>
        <v>34.65</v>
      </c>
      <c r="AJ38" s="273">
        <f t="shared" si="7"/>
        <v>51.975000000000001</v>
      </c>
      <c r="AK38" s="273">
        <f t="shared" si="8"/>
        <v>85.277499999999989</v>
      </c>
      <c r="AL38" s="273">
        <f t="shared" si="9"/>
        <v>118.58</v>
      </c>
      <c r="AM38" s="273">
        <f t="shared" si="10"/>
        <v>151.88249999999999</v>
      </c>
      <c r="AN38" s="273">
        <f t="shared" si="11"/>
        <v>185.2235</v>
      </c>
      <c r="AO38" s="500">
        <f t="shared" si="12"/>
        <v>218.48750000000001</v>
      </c>
      <c r="AP38" s="273">
        <f t="shared" si="13"/>
        <v>251.79000000000002</v>
      </c>
      <c r="AQ38" s="273">
        <f t="shared" si="14"/>
        <v>285.09249999999997</v>
      </c>
      <c r="AR38" s="274">
        <f t="shared" si="15"/>
        <v>318.39500000000004</v>
      </c>
      <c r="AS38" s="273">
        <f t="shared" si="16"/>
        <v>351.69749999999999</v>
      </c>
      <c r="AT38" s="346">
        <f t="shared" si="17"/>
        <v>385</v>
      </c>
      <c r="AU38" s="307"/>
      <c r="AV38" s="272">
        <f t="shared" si="26"/>
        <v>34.65</v>
      </c>
      <c r="AW38" s="273">
        <f t="shared" si="27"/>
        <v>17.325000000000003</v>
      </c>
      <c r="AX38" s="273">
        <f t="shared" si="28"/>
        <v>33.302499999999988</v>
      </c>
      <c r="AY38" s="273">
        <f t="shared" si="29"/>
        <v>33.302500000000009</v>
      </c>
      <c r="AZ38" s="273">
        <f t="shared" si="31"/>
        <v>33.302499999999995</v>
      </c>
      <c r="BA38" s="273">
        <f t="shared" si="32"/>
        <v>33.341000000000008</v>
      </c>
      <c r="BB38" s="273">
        <f t="shared" si="33"/>
        <v>33.26400000000001</v>
      </c>
      <c r="BC38" s="273">
        <f t="shared" si="34"/>
        <v>33.302500000000009</v>
      </c>
      <c r="BD38" s="273">
        <f t="shared" si="35"/>
        <v>33.302499999999952</v>
      </c>
      <c r="BE38" s="273">
        <f t="shared" si="36"/>
        <v>33.302500000000066</v>
      </c>
      <c r="BF38" s="273">
        <f t="shared" si="37"/>
        <v>33.302499999999952</v>
      </c>
      <c r="BG38" s="273">
        <f t="shared" si="38"/>
        <v>33.302500000000009</v>
      </c>
      <c r="BH38" s="275">
        <f t="shared" si="19"/>
        <v>385</v>
      </c>
      <c r="BI38" s="277"/>
      <c r="BJ38" s="347"/>
      <c r="BK38" s="347"/>
      <c r="BL38" s="300">
        <v>11</v>
      </c>
      <c r="BM38" s="301">
        <v>3</v>
      </c>
      <c r="BN38" s="301">
        <v>18</v>
      </c>
      <c r="BO38" s="301">
        <v>18</v>
      </c>
      <c r="BP38" s="301">
        <v>12</v>
      </c>
      <c r="BQ38" s="301">
        <v>11</v>
      </c>
      <c r="BR38" s="301">
        <v>20</v>
      </c>
      <c r="BS38" s="301">
        <v>13</v>
      </c>
      <c r="BT38" s="385">
        <v>13</v>
      </c>
      <c r="BU38" s="548">
        <v>13</v>
      </c>
      <c r="BV38" s="301"/>
      <c r="BW38" s="301"/>
      <c r="BX38" s="302">
        <f>SUM(BL38:BW38)</f>
        <v>132</v>
      </c>
      <c r="BY38" s="585"/>
      <c r="BZ38" s="281"/>
      <c r="CA38" s="412">
        <f t="shared" si="21"/>
        <v>0</v>
      </c>
    </row>
    <row r="39" spans="1:79" s="288" customFormat="1" ht="99.95" customHeight="1" x14ac:dyDescent="0.25">
      <c r="A39" s="289">
        <v>32</v>
      </c>
      <c r="B39" s="290" t="s">
        <v>218</v>
      </c>
      <c r="C39" s="291">
        <v>78</v>
      </c>
      <c r="D39" s="292">
        <v>603</v>
      </c>
      <c r="E39" s="297">
        <v>7</v>
      </c>
      <c r="F39" s="293">
        <f t="shared" si="3"/>
        <v>674</v>
      </c>
      <c r="G39" s="304">
        <v>27</v>
      </c>
      <c r="H39" s="305">
        <v>14</v>
      </c>
      <c r="I39" s="305">
        <v>45</v>
      </c>
      <c r="J39" s="305">
        <v>66</v>
      </c>
      <c r="K39" s="305">
        <v>46</v>
      </c>
      <c r="L39" s="305">
        <v>37</v>
      </c>
      <c r="M39" s="305">
        <v>50</v>
      </c>
      <c r="N39" s="305">
        <v>56</v>
      </c>
      <c r="O39" s="305">
        <v>27</v>
      </c>
      <c r="P39" s="522">
        <v>51</v>
      </c>
      <c r="Q39" s="296">
        <f t="shared" si="22"/>
        <v>419</v>
      </c>
      <c r="R39" s="348">
        <f t="shared" si="4"/>
        <v>255</v>
      </c>
      <c r="S39" s="349">
        <f t="shared" ref="S39:AA39" si="67">G39/$AQ$39</f>
        <v>5.0995594547248835E-2</v>
      </c>
      <c r="T39" s="350">
        <f t="shared" si="67"/>
        <v>2.6442160135610508E-2</v>
      </c>
      <c r="U39" s="350">
        <f t="shared" si="67"/>
        <v>8.4992657578748063E-2</v>
      </c>
      <c r="V39" s="350">
        <f t="shared" si="67"/>
        <v>0.12465589778216382</v>
      </c>
      <c r="W39" s="350">
        <f t="shared" si="67"/>
        <v>8.6881383302720244E-2</v>
      </c>
      <c r="X39" s="350">
        <f t="shared" si="67"/>
        <v>6.9882851786970623E-2</v>
      </c>
      <c r="Y39" s="350">
        <f t="shared" si="67"/>
        <v>9.4436286198608957E-2</v>
      </c>
      <c r="Z39" s="350">
        <f t="shared" si="67"/>
        <v>0.10576864054244203</v>
      </c>
      <c r="AA39" s="350">
        <f t="shared" si="67"/>
        <v>5.0995594547248835E-2</v>
      </c>
      <c r="AB39" s="350">
        <f t="shared" si="24"/>
        <v>8.6249904871428446E-2</v>
      </c>
      <c r="AC39" s="299" t="e">
        <f>#REF!/AG39</f>
        <v>#REF!</v>
      </c>
      <c r="AD39" s="299" t="e">
        <f>#REF!/AG39</f>
        <v>#REF!</v>
      </c>
      <c r="AE39" s="510">
        <f t="shared" si="25"/>
        <v>0.78130097129319043</v>
      </c>
      <c r="AF39" s="344"/>
      <c r="AG39" s="352">
        <v>715</v>
      </c>
      <c r="AH39" s="353"/>
      <c r="AI39" s="272">
        <f t="shared" si="6"/>
        <v>64.349999999999994</v>
      </c>
      <c r="AJ39" s="273">
        <f t="shared" si="7"/>
        <v>96.525000000000006</v>
      </c>
      <c r="AK39" s="273">
        <f t="shared" si="8"/>
        <v>158.37249999999997</v>
      </c>
      <c r="AL39" s="273">
        <f t="shared" si="9"/>
        <v>220.22</v>
      </c>
      <c r="AM39" s="273">
        <f t="shared" si="10"/>
        <v>282.0675</v>
      </c>
      <c r="AN39" s="273">
        <f t="shared" si="11"/>
        <v>343.98649999999998</v>
      </c>
      <c r="AO39" s="500">
        <f t="shared" si="12"/>
        <v>405.76249999999999</v>
      </c>
      <c r="AP39" s="273">
        <f t="shared" si="13"/>
        <v>467.61</v>
      </c>
      <c r="AQ39" s="273">
        <f t="shared" si="14"/>
        <v>529.45749999999998</v>
      </c>
      <c r="AR39" s="274">
        <f t="shared" si="15"/>
        <v>591.30500000000006</v>
      </c>
      <c r="AS39" s="273">
        <f t="shared" si="16"/>
        <v>653.15250000000003</v>
      </c>
      <c r="AT39" s="346">
        <f>AG39*100%</f>
        <v>715</v>
      </c>
      <c r="AU39" s="307"/>
      <c r="AV39" s="272">
        <f t="shared" si="26"/>
        <v>64.349999999999994</v>
      </c>
      <c r="AW39" s="273">
        <f t="shared" si="27"/>
        <v>32.175000000000011</v>
      </c>
      <c r="AX39" s="273">
        <f t="shared" si="28"/>
        <v>61.847499999999968</v>
      </c>
      <c r="AY39" s="273">
        <f t="shared" si="29"/>
        <v>61.847500000000025</v>
      </c>
      <c r="AZ39" s="273">
        <f t="shared" si="31"/>
        <v>61.847499999999997</v>
      </c>
      <c r="BA39" s="273">
        <f t="shared" si="32"/>
        <v>61.918999999999983</v>
      </c>
      <c r="BB39" s="273">
        <f t="shared" si="33"/>
        <v>61.77600000000001</v>
      </c>
      <c r="BC39" s="273">
        <f t="shared" si="34"/>
        <v>61.847500000000025</v>
      </c>
      <c r="BD39" s="273">
        <f t="shared" si="35"/>
        <v>61.847499999999968</v>
      </c>
      <c r="BE39" s="273">
        <f t="shared" si="36"/>
        <v>61.847500000000082</v>
      </c>
      <c r="BF39" s="273">
        <f t="shared" si="37"/>
        <v>61.847499999999968</v>
      </c>
      <c r="BG39" s="273">
        <f t="shared" si="38"/>
        <v>61.847499999999968</v>
      </c>
      <c r="BH39" s="275">
        <f t="shared" si="19"/>
        <v>715</v>
      </c>
      <c r="BI39" s="277"/>
      <c r="BJ39" s="347"/>
      <c r="BK39" s="347"/>
      <c r="BL39" s="300">
        <v>27</v>
      </c>
      <c r="BM39" s="301">
        <v>14</v>
      </c>
      <c r="BN39" s="301">
        <v>45</v>
      </c>
      <c r="BO39" s="301">
        <v>66</v>
      </c>
      <c r="BP39" s="308">
        <v>46</v>
      </c>
      <c r="BQ39" s="301">
        <v>37</v>
      </c>
      <c r="BR39" s="301">
        <v>50</v>
      </c>
      <c r="BS39" s="301">
        <v>56</v>
      </c>
      <c r="BT39" s="385">
        <v>27</v>
      </c>
      <c r="BU39" s="548">
        <v>51</v>
      </c>
      <c r="BV39" s="301"/>
      <c r="BW39" s="301"/>
      <c r="BX39" s="302">
        <f t="shared" si="20"/>
        <v>419</v>
      </c>
      <c r="BY39" s="585"/>
      <c r="BZ39" s="281"/>
      <c r="CA39" s="412">
        <f t="shared" si="21"/>
        <v>0</v>
      </c>
    </row>
    <row r="40" spans="1:79" s="288" customFormat="1" ht="99.95" customHeight="1" x14ac:dyDescent="0.25">
      <c r="A40" s="289">
        <v>33</v>
      </c>
      <c r="B40" s="290" t="s">
        <v>219</v>
      </c>
      <c r="C40" s="291">
        <v>374</v>
      </c>
      <c r="D40" s="292">
        <v>720</v>
      </c>
      <c r="E40" s="297">
        <v>2</v>
      </c>
      <c r="F40" s="293">
        <f t="shared" si="3"/>
        <v>1092</v>
      </c>
      <c r="G40" s="304">
        <v>56</v>
      </c>
      <c r="H40" s="305">
        <v>20</v>
      </c>
      <c r="I40" s="305">
        <v>49</v>
      </c>
      <c r="J40" s="305">
        <v>66</v>
      </c>
      <c r="K40" s="305">
        <v>33</v>
      </c>
      <c r="L40" s="305">
        <v>48</v>
      </c>
      <c r="M40" s="305">
        <v>57</v>
      </c>
      <c r="N40" s="305">
        <v>58</v>
      </c>
      <c r="O40" s="305">
        <v>44</v>
      </c>
      <c r="P40" s="522">
        <v>43</v>
      </c>
      <c r="Q40" s="296">
        <f t="shared" si="22"/>
        <v>474</v>
      </c>
      <c r="R40" s="348">
        <f t="shared" si="4"/>
        <v>618</v>
      </c>
      <c r="S40" s="349">
        <f t="shared" ref="S40:Z40" si="68">G40/$AQ$40</f>
        <v>0.19642747529310664</v>
      </c>
      <c r="T40" s="350">
        <f t="shared" si="68"/>
        <v>7.0152669747538088E-2</v>
      </c>
      <c r="U40" s="350">
        <f t="shared" si="68"/>
        <v>0.17187404088146832</v>
      </c>
      <c r="V40" s="350">
        <f t="shared" si="68"/>
        <v>0.23150381016687568</v>
      </c>
      <c r="W40" s="350">
        <f t="shared" si="68"/>
        <v>0.11575190508343784</v>
      </c>
      <c r="X40" s="350">
        <f t="shared" si="68"/>
        <v>0.16836640739409139</v>
      </c>
      <c r="Y40" s="350">
        <f t="shared" si="68"/>
        <v>0.19993510878048354</v>
      </c>
      <c r="Z40" s="350">
        <f t="shared" si="68"/>
        <v>0.20344274226786044</v>
      </c>
      <c r="AA40" s="350">
        <f>O40/$AQ$40</f>
        <v>0.1543358734445838</v>
      </c>
      <c r="AB40" s="350">
        <f t="shared" si="24"/>
        <v>0.13505237205358123</v>
      </c>
      <c r="AC40" s="299" t="e">
        <f>#REF!/AG40</f>
        <v>#REF!</v>
      </c>
      <c r="AD40" s="299" t="e">
        <f>#REF!/AG40</f>
        <v>#REF!</v>
      </c>
      <c r="AE40" s="510">
        <f>SUM(S40:AB40)</f>
        <v>1.646842405113027</v>
      </c>
      <c r="AF40" s="344"/>
      <c r="AG40" s="352">
        <v>385</v>
      </c>
      <c r="AH40" s="353"/>
      <c r="AI40" s="272">
        <f t="shared" si="6"/>
        <v>34.65</v>
      </c>
      <c r="AJ40" s="273">
        <f t="shared" si="7"/>
        <v>51.975000000000001</v>
      </c>
      <c r="AK40" s="273">
        <f t="shared" si="8"/>
        <v>85.277499999999989</v>
      </c>
      <c r="AL40" s="273">
        <f t="shared" si="9"/>
        <v>118.58</v>
      </c>
      <c r="AM40" s="273">
        <f t="shared" si="10"/>
        <v>151.88249999999999</v>
      </c>
      <c r="AN40" s="273">
        <f t="shared" si="11"/>
        <v>185.2235</v>
      </c>
      <c r="AO40" s="500">
        <f t="shared" si="12"/>
        <v>218.48750000000001</v>
      </c>
      <c r="AP40" s="273">
        <f t="shared" si="13"/>
        <v>251.79000000000002</v>
      </c>
      <c r="AQ40" s="273">
        <f t="shared" si="14"/>
        <v>285.09249999999997</v>
      </c>
      <c r="AR40" s="274">
        <f t="shared" si="15"/>
        <v>318.39500000000004</v>
      </c>
      <c r="AS40" s="273">
        <f t="shared" si="16"/>
        <v>351.69749999999999</v>
      </c>
      <c r="AT40" s="346">
        <f>AG40*100%</f>
        <v>385</v>
      </c>
      <c r="AU40" s="307"/>
      <c r="AV40" s="272">
        <f t="shared" si="26"/>
        <v>34.65</v>
      </c>
      <c r="AW40" s="273">
        <f t="shared" si="27"/>
        <v>17.325000000000003</v>
      </c>
      <c r="AX40" s="273">
        <f t="shared" si="28"/>
        <v>33.302499999999988</v>
      </c>
      <c r="AY40" s="273">
        <f t="shared" si="29"/>
        <v>33.302500000000009</v>
      </c>
      <c r="AZ40" s="273">
        <f t="shared" si="31"/>
        <v>33.302499999999995</v>
      </c>
      <c r="BA40" s="273">
        <f t="shared" si="32"/>
        <v>33.341000000000008</v>
      </c>
      <c r="BB40" s="273">
        <f t="shared" si="33"/>
        <v>33.26400000000001</v>
      </c>
      <c r="BC40" s="273">
        <f t="shared" si="34"/>
        <v>33.302500000000009</v>
      </c>
      <c r="BD40" s="273">
        <f t="shared" si="35"/>
        <v>33.302499999999952</v>
      </c>
      <c r="BE40" s="273">
        <f t="shared" si="36"/>
        <v>33.302500000000066</v>
      </c>
      <c r="BF40" s="273">
        <f t="shared" si="37"/>
        <v>33.302499999999952</v>
      </c>
      <c r="BG40" s="273">
        <f t="shared" si="38"/>
        <v>33.302500000000009</v>
      </c>
      <c r="BH40" s="275">
        <f>SUM(AV40:BG40)</f>
        <v>385</v>
      </c>
      <c r="BI40" s="277"/>
      <c r="BJ40" s="347"/>
      <c r="BK40" s="347"/>
      <c r="BL40" s="300">
        <v>56</v>
      </c>
      <c r="BM40" s="301">
        <v>20</v>
      </c>
      <c r="BN40" s="301">
        <v>49</v>
      </c>
      <c r="BO40" s="301">
        <v>66</v>
      </c>
      <c r="BP40" s="308">
        <v>33</v>
      </c>
      <c r="BQ40" s="301">
        <v>48</v>
      </c>
      <c r="BR40" s="301">
        <v>57</v>
      </c>
      <c r="BS40" s="301">
        <v>44</v>
      </c>
      <c r="BT40" s="385">
        <v>44</v>
      </c>
      <c r="BU40" s="548">
        <v>43</v>
      </c>
      <c r="BV40" s="301"/>
      <c r="BW40" s="301"/>
      <c r="BX40" s="302">
        <f t="shared" si="20"/>
        <v>460</v>
      </c>
      <c r="BY40" s="585"/>
      <c r="BZ40" s="281"/>
      <c r="CA40" s="412">
        <f t="shared" si="21"/>
        <v>0</v>
      </c>
    </row>
    <row r="41" spans="1:79" s="288" customFormat="1" ht="99.95" customHeight="1" x14ac:dyDescent="0.25">
      <c r="A41" s="289">
        <v>34</v>
      </c>
      <c r="B41" s="290" t="s">
        <v>220</v>
      </c>
      <c r="C41" s="291">
        <v>243</v>
      </c>
      <c r="D41" s="292">
        <v>495</v>
      </c>
      <c r="E41" s="297">
        <v>6</v>
      </c>
      <c r="F41" s="293">
        <f t="shared" si="3"/>
        <v>732</v>
      </c>
      <c r="G41" s="304">
        <v>15</v>
      </c>
      <c r="H41" s="305">
        <v>4</v>
      </c>
      <c r="I41" s="305">
        <v>22</v>
      </c>
      <c r="J41" s="305">
        <v>16</v>
      </c>
      <c r="K41" s="305">
        <v>45</v>
      </c>
      <c r="L41" s="305">
        <v>26</v>
      </c>
      <c r="M41" s="305">
        <v>35</v>
      </c>
      <c r="N41" s="305">
        <v>23</v>
      </c>
      <c r="O41" s="305">
        <v>18</v>
      </c>
      <c r="P41" s="522">
        <v>31</v>
      </c>
      <c r="Q41" s="296">
        <f t="shared" si="22"/>
        <v>235</v>
      </c>
      <c r="R41" s="348">
        <f>F41-Q41</f>
        <v>497</v>
      </c>
      <c r="S41" s="349">
        <f t="shared" ref="S41:AA41" si="69">G41/$AQ$41</f>
        <v>5.2614502310653566E-2</v>
      </c>
      <c r="T41" s="350">
        <f t="shared" si="69"/>
        <v>1.4030533949507618E-2</v>
      </c>
      <c r="U41" s="350">
        <f t="shared" si="69"/>
        <v>7.7167936722291899E-2</v>
      </c>
      <c r="V41" s="350">
        <f t="shared" si="69"/>
        <v>5.6122135798030472E-2</v>
      </c>
      <c r="W41" s="350">
        <f t="shared" si="69"/>
        <v>0.1578435069319607</v>
      </c>
      <c r="X41" s="350">
        <f t="shared" si="69"/>
        <v>9.1198470671799509E-2</v>
      </c>
      <c r="Y41" s="350">
        <f t="shared" si="69"/>
        <v>0.12276717205819165</v>
      </c>
      <c r="Z41" s="350">
        <f t="shared" si="69"/>
        <v>8.0675570209668798E-2</v>
      </c>
      <c r="AA41" s="350">
        <f t="shared" si="69"/>
        <v>6.3137402772784276E-2</v>
      </c>
      <c r="AB41" s="350">
        <f t="shared" si="24"/>
        <v>9.7363337992116702E-2</v>
      </c>
      <c r="AC41" s="299" t="e">
        <f>#REF!/AG41</f>
        <v>#REF!</v>
      </c>
      <c r="AD41" s="299" t="e">
        <f>#REF!/AG41</f>
        <v>#REF!</v>
      </c>
      <c r="AE41" s="510">
        <f t="shared" si="25"/>
        <v>0.81292056941700519</v>
      </c>
      <c r="AF41" s="344"/>
      <c r="AG41" s="352">
        <v>385</v>
      </c>
      <c r="AH41" s="353"/>
      <c r="AI41" s="272">
        <f t="shared" si="6"/>
        <v>34.65</v>
      </c>
      <c r="AJ41" s="273">
        <f t="shared" si="7"/>
        <v>51.975000000000001</v>
      </c>
      <c r="AK41" s="273">
        <f t="shared" si="8"/>
        <v>85.277499999999989</v>
      </c>
      <c r="AL41" s="273">
        <f t="shared" si="9"/>
        <v>118.58</v>
      </c>
      <c r="AM41" s="273">
        <f t="shared" si="10"/>
        <v>151.88249999999999</v>
      </c>
      <c r="AN41" s="273">
        <f t="shared" si="11"/>
        <v>185.2235</v>
      </c>
      <c r="AO41" s="500">
        <f t="shared" si="12"/>
        <v>218.48750000000001</v>
      </c>
      <c r="AP41" s="273">
        <f t="shared" si="13"/>
        <v>251.79000000000002</v>
      </c>
      <c r="AQ41" s="273">
        <f t="shared" si="14"/>
        <v>285.09249999999997</v>
      </c>
      <c r="AR41" s="274">
        <f t="shared" si="15"/>
        <v>318.39500000000004</v>
      </c>
      <c r="AS41" s="273">
        <f t="shared" si="16"/>
        <v>351.69749999999999</v>
      </c>
      <c r="AT41" s="346">
        <f t="shared" si="17"/>
        <v>385</v>
      </c>
      <c r="AU41" s="307"/>
      <c r="AV41" s="272">
        <f t="shared" si="26"/>
        <v>34.65</v>
      </c>
      <c r="AW41" s="273">
        <f t="shared" si="27"/>
        <v>17.325000000000003</v>
      </c>
      <c r="AX41" s="273">
        <f t="shared" si="28"/>
        <v>33.302499999999988</v>
      </c>
      <c r="AY41" s="273">
        <f t="shared" si="29"/>
        <v>33.302500000000009</v>
      </c>
      <c r="AZ41" s="273">
        <f t="shared" si="31"/>
        <v>33.302499999999995</v>
      </c>
      <c r="BA41" s="273">
        <f t="shared" si="32"/>
        <v>33.341000000000008</v>
      </c>
      <c r="BB41" s="273">
        <f t="shared" si="33"/>
        <v>33.26400000000001</v>
      </c>
      <c r="BC41" s="273">
        <f t="shared" si="34"/>
        <v>33.302500000000009</v>
      </c>
      <c r="BD41" s="273">
        <f t="shared" si="35"/>
        <v>33.302499999999952</v>
      </c>
      <c r="BE41" s="273">
        <f t="shared" si="36"/>
        <v>33.302500000000066</v>
      </c>
      <c r="BF41" s="273">
        <f t="shared" si="37"/>
        <v>33.302499999999952</v>
      </c>
      <c r="BG41" s="273">
        <f t="shared" si="38"/>
        <v>33.302500000000009</v>
      </c>
      <c r="BH41" s="275">
        <f t="shared" si="19"/>
        <v>385</v>
      </c>
      <c r="BI41" s="277"/>
      <c r="BJ41" s="347"/>
      <c r="BK41" s="347"/>
      <c r="BL41" s="300">
        <v>15</v>
      </c>
      <c r="BM41" s="301">
        <v>4</v>
      </c>
      <c r="BN41" s="301">
        <v>22</v>
      </c>
      <c r="BO41" s="301">
        <v>16</v>
      </c>
      <c r="BP41" s="301">
        <v>45</v>
      </c>
      <c r="BQ41" s="301">
        <v>26</v>
      </c>
      <c r="BR41" s="301">
        <v>35</v>
      </c>
      <c r="BS41" s="301">
        <v>22</v>
      </c>
      <c r="BT41" s="385">
        <v>18</v>
      </c>
      <c r="BU41" s="548">
        <v>31</v>
      </c>
      <c r="BV41" s="301"/>
      <c r="BW41" s="301"/>
      <c r="BX41" s="302">
        <f t="shared" si="20"/>
        <v>234</v>
      </c>
      <c r="BY41" s="585"/>
      <c r="BZ41" s="281"/>
      <c r="CA41" s="412">
        <f t="shared" si="21"/>
        <v>0</v>
      </c>
    </row>
    <row r="42" spans="1:79" s="288" customFormat="1" ht="99.95" customHeight="1" x14ac:dyDescent="0.25">
      <c r="A42" s="289">
        <v>35</v>
      </c>
      <c r="B42" s="290" t="s">
        <v>221</v>
      </c>
      <c r="C42" s="291">
        <v>197</v>
      </c>
      <c r="D42" s="292">
        <v>341</v>
      </c>
      <c r="E42" s="297">
        <v>58</v>
      </c>
      <c r="F42" s="293">
        <f t="shared" si="3"/>
        <v>480</v>
      </c>
      <c r="G42" s="304">
        <v>27</v>
      </c>
      <c r="H42" s="305">
        <v>11</v>
      </c>
      <c r="I42" s="305">
        <v>31</v>
      </c>
      <c r="J42" s="305">
        <v>18</v>
      </c>
      <c r="K42" s="305">
        <v>39</v>
      </c>
      <c r="L42" s="305">
        <v>34</v>
      </c>
      <c r="M42" s="305">
        <v>35</v>
      </c>
      <c r="N42" s="305">
        <v>23</v>
      </c>
      <c r="O42" s="305">
        <v>16</v>
      </c>
      <c r="P42" s="522">
        <v>27</v>
      </c>
      <c r="Q42" s="296">
        <f t="shared" si="22"/>
        <v>261</v>
      </c>
      <c r="R42" s="348">
        <f t="shared" si="4"/>
        <v>219</v>
      </c>
      <c r="S42" s="349">
        <f t="shared" ref="S42:AA42" si="70">G42/$AQ$42</f>
        <v>9.4706104159176421E-2</v>
      </c>
      <c r="T42" s="350">
        <f t="shared" si="70"/>
        <v>3.858396836114595E-2</v>
      </c>
      <c r="U42" s="350">
        <f t="shared" si="70"/>
        <v>0.10873663810868403</v>
      </c>
      <c r="V42" s="350">
        <f t="shared" si="70"/>
        <v>6.3137402772784276E-2</v>
      </c>
      <c r="W42" s="350">
        <f t="shared" si="70"/>
        <v>0.13679770600769928</v>
      </c>
      <c r="X42" s="350">
        <f t="shared" si="70"/>
        <v>0.11925953857081474</v>
      </c>
      <c r="Y42" s="350">
        <f t="shared" si="70"/>
        <v>0.12276717205819165</v>
      </c>
      <c r="Z42" s="350">
        <f t="shared" si="70"/>
        <v>8.0675570209668798E-2</v>
      </c>
      <c r="AA42" s="350">
        <f t="shared" si="70"/>
        <v>5.6122135798030472E-2</v>
      </c>
      <c r="AB42" s="350">
        <f t="shared" si="24"/>
        <v>8.480032663829519E-2</v>
      </c>
      <c r="AC42" s="299" t="e">
        <f>#REF!/AG42</f>
        <v>#REF!</v>
      </c>
      <c r="AD42" s="299" t="e">
        <f>#REF!/AG42</f>
        <v>#REF!</v>
      </c>
      <c r="AE42" s="510">
        <f t="shared" si="25"/>
        <v>0.90558656268449078</v>
      </c>
      <c r="AF42" s="344"/>
      <c r="AG42" s="296">
        <v>385</v>
      </c>
      <c r="AH42" s="345"/>
      <c r="AI42" s="272">
        <f t="shared" si="6"/>
        <v>34.65</v>
      </c>
      <c r="AJ42" s="273">
        <f t="shared" si="7"/>
        <v>51.975000000000001</v>
      </c>
      <c r="AK42" s="273">
        <f t="shared" si="8"/>
        <v>85.277499999999989</v>
      </c>
      <c r="AL42" s="273">
        <f t="shared" si="9"/>
        <v>118.58</v>
      </c>
      <c r="AM42" s="273">
        <f t="shared" si="10"/>
        <v>151.88249999999999</v>
      </c>
      <c r="AN42" s="273">
        <f t="shared" si="11"/>
        <v>185.2235</v>
      </c>
      <c r="AO42" s="500">
        <f t="shared" si="12"/>
        <v>218.48750000000001</v>
      </c>
      <c r="AP42" s="273">
        <f t="shared" si="13"/>
        <v>251.79000000000002</v>
      </c>
      <c r="AQ42" s="273">
        <f t="shared" si="14"/>
        <v>285.09249999999997</v>
      </c>
      <c r="AR42" s="274">
        <f t="shared" si="15"/>
        <v>318.39500000000004</v>
      </c>
      <c r="AS42" s="273">
        <f t="shared" si="16"/>
        <v>351.69749999999999</v>
      </c>
      <c r="AT42" s="346">
        <f t="shared" si="17"/>
        <v>385</v>
      </c>
      <c r="AU42" s="271"/>
      <c r="AV42" s="272">
        <f t="shared" si="26"/>
        <v>34.65</v>
      </c>
      <c r="AW42" s="273">
        <f t="shared" si="27"/>
        <v>17.325000000000003</v>
      </c>
      <c r="AX42" s="273">
        <f t="shared" si="28"/>
        <v>33.302499999999988</v>
      </c>
      <c r="AY42" s="273">
        <f t="shared" si="29"/>
        <v>33.302500000000009</v>
      </c>
      <c r="AZ42" s="273">
        <f t="shared" si="31"/>
        <v>33.302499999999995</v>
      </c>
      <c r="BA42" s="273">
        <f t="shared" si="32"/>
        <v>33.341000000000008</v>
      </c>
      <c r="BB42" s="273">
        <f t="shared" si="33"/>
        <v>33.26400000000001</v>
      </c>
      <c r="BC42" s="273">
        <f t="shared" si="34"/>
        <v>33.302500000000009</v>
      </c>
      <c r="BD42" s="273">
        <f t="shared" si="35"/>
        <v>33.302499999999952</v>
      </c>
      <c r="BE42" s="273">
        <f t="shared" si="36"/>
        <v>33.302500000000066</v>
      </c>
      <c r="BF42" s="273">
        <f t="shared" si="37"/>
        <v>33.302499999999952</v>
      </c>
      <c r="BG42" s="273">
        <f t="shared" si="38"/>
        <v>33.302500000000009</v>
      </c>
      <c r="BH42" s="275">
        <f t="shared" si="19"/>
        <v>385</v>
      </c>
      <c r="BI42" s="277"/>
      <c r="BJ42" s="347"/>
      <c r="BK42" s="347"/>
      <c r="BL42" s="300">
        <v>27</v>
      </c>
      <c r="BM42" s="301">
        <v>11</v>
      </c>
      <c r="BN42" s="301">
        <v>31</v>
      </c>
      <c r="BO42" s="301">
        <v>18</v>
      </c>
      <c r="BP42" s="301">
        <v>39</v>
      </c>
      <c r="BQ42" s="301">
        <v>34</v>
      </c>
      <c r="BR42" s="301">
        <v>35</v>
      </c>
      <c r="BS42" s="301">
        <v>23</v>
      </c>
      <c r="BT42" s="385">
        <v>16</v>
      </c>
      <c r="BU42" s="548">
        <v>27</v>
      </c>
      <c r="BV42" s="301"/>
      <c r="BW42" s="301"/>
      <c r="BX42" s="302">
        <f t="shared" si="20"/>
        <v>261</v>
      </c>
      <c r="BY42" s="585"/>
      <c r="BZ42" s="281"/>
      <c r="CA42" s="412">
        <f t="shared" si="21"/>
        <v>0</v>
      </c>
    </row>
    <row r="43" spans="1:79" s="288" customFormat="1" ht="99.95" customHeight="1" x14ac:dyDescent="0.25">
      <c r="A43" s="289">
        <v>36</v>
      </c>
      <c r="B43" s="290" t="s">
        <v>222</v>
      </c>
      <c r="C43" s="291">
        <v>171</v>
      </c>
      <c r="D43" s="292">
        <v>287</v>
      </c>
      <c r="E43" s="297">
        <v>4</v>
      </c>
      <c r="F43" s="293">
        <f t="shared" si="3"/>
        <v>454</v>
      </c>
      <c r="G43" s="304">
        <v>22</v>
      </c>
      <c r="H43" s="305">
        <v>1</v>
      </c>
      <c r="I43" s="305">
        <v>31</v>
      </c>
      <c r="J43" s="305">
        <v>30</v>
      </c>
      <c r="K43" s="305">
        <v>25</v>
      </c>
      <c r="L43" s="305">
        <v>35</v>
      </c>
      <c r="M43" s="305">
        <v>39</v>
      </c>
      <c r="N43" s="305">
        <v>15</v>
      </c>
      <c r="O43" s="305">
        <v>33</v>
      </c>
      <c r="P43" s="522">
        <v>15</v>
      </c>
      <c r="Q43" s="296">
        <f t="shared" si="22"/>
        <v>246</v>
      </c>
      <c r="R43" s="348">
        <f t="shared" si="4"/>
        <v>208</v>
      </c>
      <c r="S43" s="349">
        <f t="shared" ref="S43:AA43" si="71">G43/$AQ$43</f>
        <v>7.7167936722291899E-2</v>
      </c>
      <c r="T43" s="350">
        <f t="shared" si="71"/>
        <v>3.5076334873769045E-3</v>
      </c>
      <c r="U43" s="350">
        <f t="shared" si="71"/>
        <v>0.10873663810868403</v>
      </c>
      <c r="V43" s="350">
        <f t="shared" si="71"/>
        <v>0.10522900462130713</v>
      </c>
      <c r="W43" s="350">
        <f t="shared" si="71"/>
        <v>8.769083718442261E-2</v>
      </c>
      <c r="X43" s="350">
        <f t="shared" si="71"/>
        <v>0.12276717205819165</v>
      </c>
      <c r="Y43" s="350">
        <f t="shared" si="71"/>
        <v>0.13679770600769928</v>
      </c>
      <c r="Z43" s="350">
        <f t="shared" si="71"/>
        <v>5.2614502310653566E-2</v>
      </c>
      <c r="AA43" s="350">
        <f t="shared" si="71"/>
        <v>0.11575190508343784</v>
      </c>
      <c r="AB43" s="350">
        <f t="shared" si="24"/>
        <v>4.7111292576830659E-2</v>
      </c>
      <c r="AC43" s="299" t="e">
        <f>#REF!/AG43</f>
        <v>#REF!</v>
      </c>
      <c r="AD43" s="299" t="e">
        <f>#REF!/AG43</f>
        <v>#REF!</v>
      </c>
      <c r="AE43" s="510">
        <f t="shared" si="25"/>
        <v>0.85737462816089549</v>
      </c>
      <c r="AF43" s="344"/>
      <c r="AG43" s="296">
        <v>385</v>
      </c>
      <c r="AH43" s="345"/>
      <c r="AI43" s="272">
        <f t="shared" si="6"/>
        <v>34.65</v>
      </c>
      <c r="AJ43" s="273">
        <f t="shared" si="7"/>
        <v>51.975000000000001</v>
      </c>
      <c r="AK43" s="273">
        <f t="shared" si="8"/>
        <v>85.277499999999989</v>
      </c>
      <c r="AL43" s="273">
        <f t="shared" si="9"/>
        <v>118.58</v>
      </c>
      <c r="AM43" s="273">
        <f t="shared" si="10"/>
        <v>151.88249999999999</v>
      </c>
      <c r="AN43" s="273">
        <f t="shared" si="11"/>
        <v>185.2235</v>
      </c>
      <c r="AO43" s="500">
        <f t="shared" si="12"/>
        <v>218.48750000000001</v>
      </c>
      <c r="AP43" s="273">
        <f t="shared" si="13"/>
        <v>251.79000000000002</v>
      </c>
      <c r="AQ43" s="273">
        <f t="shared" si="14"/>
        <v>285.09249999999997</v>
      </c>
      <c r="AR43" s="274">
        <f t="shared" si="15"/>
        <v>318.39500000000004</v>
      </c>
      <c r="AS43" s="273">
        <f t="shared" si="16"/>
        <v>351.69749999999999</v>
      </c>
      <c r="AT43" s="346">
        <f t="shared" si="17"/>
        <v>385</v>
      </c>
      <c r="AU43" s="271"/>
      <c r="AV43" s="272">
        <f t="shared" si="26"/>
        <v>34.65</v>
      </c>
      <c r="AW43" s="273">
        <f t="shared" si="27"/>
        <v>17.325000000000003</v>
      </c>
      <c r="AX43" s="273">
        <f t="shared" si="28"/>
        <v>33.302499999999988</v>
      </c>
      <c r="AY43" s="273">
        <f t="shared" si="29"/>
        <v>33.302500000000009</v>
      </c>
      <c r="AZ43" s="273">
        <f t="shared" si="31"/>
        <v>33.302499999999995</v>
      </c>
      <c r="BA43" s="273">
        <f t="shared" si="32"/>
        <v>33.341000000000008</v>
      </c>
      <c r="BB43" s="273">
        <f t="shared" si="33"/>
        <v>33.26400000000001</v>
      </c>
      <c r="BC43" s="273">
        <f t="shared" si="34"/>
        <v>33.302500000000009</v>
      </c>
      <c r="BD43" s="273">
        <f t="shared" si="35"/>
        <v>33.302499999999952</v>
      </c>
      <c r="BE43" s="273">
        <f t="shared" si="36"/>
        <v>33.302500000000066</v>
      </c>
      <c r="BF43" s="273">
        <f t="shared" si="37"/>
        <v>33.302499999999952</v>
      </c>
      <c r="BG43" s="273">
        <f t="shared" si="38"/>
        <v>33.302500000000009</v>
      </c>
      <c r="BH43" s="275">
        <f t="shared" si="19"/>
        <v>385</v>
      </c>
      <c r="BI43" s="277"/>
      <c r="BJ43" s="347"/>
      <c r="BK43" s="347"/>
      <c r="BL43" s="300">
        <v>22</v>
      </c>
      <c r="BM43" s="301">
        <v>1</v>
      </c>
      <c r="BN43" s="301">
        <v>31</v>
      </c>
      <c r="BO43" s="301">
        <v>30</v>
      </c>
      <c r="BP43" s="301">
        <v>25</v>
      </c>
      <c r="BQ43" s="301">
        <v>35</v>
      </c>
      <c r="BR43" s="301">
        <v>39</v>
      </c>
      <c r="BS43" s="301">
        <v>15</v>
      </c>
      <c r="BT43" s="385">
        <v>33</v>
      </c>
      <c r="BU43" s="548">
        <v>15</v>
      </c>
      <c r="BV43" s="301"/>
      <c r="BW43" s="301"/>
      <c r="BX43" s="302">
        <f t="shared" si="20"/>
        <v>246</v>
      </c>
      <c r="BY43" s="585"/>
      <c r="BZ43" s="281"/>
      <c r="CA43" s="412">
        <f t="shared" si="21"/>
        <v>0</v>
      </c>
    </row>
    <row r="44" spans="1:79" s="288" customFormat="1" ht="99.95" customHeight="1" x14ac:dyDescent="0.25">
      <c r="A44" s="289">
        <v>37</v>
      </c>
      <c r="B44" s="290" t="s">
        <v>223</v>
      </c>
      <c r="C44" s="291">
        <v>169</v>
      </c>
      <c r="D44" s="292">
        <v>228</v>
      </c>
      <c r="E44" s="297">
        <v>5</v>
      </c>
      <c r="F44" s="293">
        <f t="shared" si="3"/>
        <v>392</v>
      </c>
      <c r="G44" s="304">
        <v>12</v>
      </c>
      <c r="H44" s="305">
        <v>19</v>
      </c>
      <c r="I44" s="305">
        <v>21</v>
      </c>
      <c r="J44" s="305">
        <v>6</v>
      </c>
      <c r="K44" s="305">
        <v>32</v>
      </c>
      <c r="L44" s="305">
        <v>24</v>
      </c>
      <c r="M44" s="305">
        <v>25</v>
      </c>
      <c r="N44" s="305">
        <v>34</v>
      </c>
      <c r="O44" s="305">
        <v>44</v>
      </c>
      <c r="P44" s="522">
        <v>18</v>
      </c>
      <c r="Q44" s="296">
        <f t="shared" si="22"/>
        <v>235</v>
      </c>
      <c r="R44" s="348">
        <f t="shared" si="4"/>
        <v>157</v>
      </c>
      <c r="S44" s="349">
        <f t="shared" ref="S44:AA44" si="72">G44/$AQ$44</f>
        <v>4.2091601848522849E-2</v>
      </c>
      <c r="T44" s="350">
        <f t="shared" si="72"/>
        <v>6.6645036260161189E-2</v>
      </c>
      <c r="U44" s="350">
        <f t="shared" si="72"/>
        <v>7.3660303234914987E-2</v>
      </c>
      <c r="V44" s="350">
        <f t="shared" si="72"/>
        <v>2.1045800924261424E-2</v>
      </c>
      <c r="W44" s="350">
        <f t="shared" si="72"/>
        <v>0.11224427159606094</v>
      </c>
      <c r="X44" s="350">
        <f t="shared" si="72"/>
        <v>8.4183203697045697E-2</v>
      </c>
      <c r="Y44" s="350">
        <f t="shared" si="72"/>
        <v>8.769083718442261E-2</v>
      </c>
      <c r="Z44" s="350">
        <f t="shared" si="72"/>
        <v>0.11925953857081474</v>
      </c>
      <c r="AA44" s="350">
        <f t="shared" si="72"/>
        <v>0.1543358734445838</v>
      </c>
      <c r="AB44" s="350">
        <f t="shared" si="24"/>
        <v>5.6533551092196793E-2</v>
      </c>
      <c r="AC44" s="349">
        <f>T44/$AQ$44</f>
        <v>2.3376636095358944E-4</v>
      </c>
      <c r="AD44" s="349">
        <f>U44/$AQ$44</f>
        <v>2.583733463171251E-4</v>
      </c>
      <c r="AE44" s="510">
        <f t="shared" si="25"/>
        <v>0.81769001785298501</v>
      </c>
      <c r="AF44" s="344"/>
      <c r="AG44" s="296">
        <v>385</v>
      </c>
      <c r="AH44" s="345"/>
      <c r="AI44" s="272">
        <f t="shared" si="6"/>
        <v>34.65</v>
      </c>
      <c r="AJ44" s="273">
        <f t="shared" si="7"/>
        <v>51.975000000000001</v>
      </c>
      <c r="AK44" s="273">
        <f t="shared" si="8"/>
        <v>85.277499999999989</v>
      </c>
      <c r="AL44" s="273">
        <f t="shared" si="9"/>
        <v>118.58</v>
      </c>
      <c r="AM44" s="273">
        <f t="shared" si="10"/>
        <v>151.88249999999999</v>
      </c>
      <c r="AN44" s="273">
        <f t="shared" si="11"/>
        <v>185.2235</v>
      </c>
      <c r="AO44" s="500">
        <f t="shared" si="12"/>
        <v>218.48750000000001</v>
      </c>
      <c r="AP44" s="273">
        <f t="shared" si="13"/>
        <v>251.79000000000002</v>
      </c>
      <c r="AQ44" s="273">
        <f t="shared" si="14"/>
        <v>285.09249999999997</v>
      </c>
      <c r="AR44" s="274">
        <f t="shared" si="15"/>
        <v>318.39500000000004</v>
      </c>
      <c r="AS44" s="273">
        <f t="shared" si="16"/>
        <v>351.69749999999999</v>
      </c>
      <c r="AT44" s="346">
        <f t="shared" si="17"/>
        <v>385</v>
      </c>
      <c r="AU44" s="271"/>
      <c r="AV44" s="272">
        <f t="shared" si="26"/>
        <v>34.65</v>
      </c>
      <c r="AW44" s="273">
        <f t="shared" si="27"/>
        <v>17.325000000000003</v>
      </c>
      <c r="AX44" s="273">
        <f t="shared" si="28"/>
        <v>33.302499999999988</v>
      </c>
      <c r="AY44" s="273">
        <f t="shared" si="29"/>
        <v>33.302500000000009</v>
      </c>
      <c r="AZ44" s="273">
        <f t="shared" si="31"/>
        <v>33.302499999999995</v>
      </c>
      <c r="BA44" s="273">
        <f t="shared" si="32"/>
        <v>33.341000000000008</v>
      </c>
      <c r="BB44" s="273">
        <f t="shared" si="33"/>
        <v>33.26400000000001</v>
      </c>
      <c r="BC44" s="273">
        <f t="shared" si="34"/>
        <v>33.302500000000009</v>
      </c>
      <c r="BD44" s="273">
        <f t="shared" si="35"/>
        <v>33.302499999999952</v>
      </c>
      <c r="BE44" s="273">
        <f t="shared" si="36"/>
        <v>33.302500000000066</v>
      </c>
      <c r="BF44" s="273">
        <f t="shared" si="37"/>
        <v>33.302499999999952</v>
      </c>
      <c r="BG44" s="273">
        <f t="shared" si="38"/>
        <v>33.302500000000009</v>
      </c>
      <c r="BH44" s="275">
        <f t="shared" si="19"/>
        <v>385</v>
      </c>
      <c r="BI44" s="277"/>
      <c r="BJ44" s="347"/>
      <c r="BK44" s="347"/>
      <c r="BL44" s="300">
        <v>12</v>
      </c>
      <c r="BM44" s="301">
        <v>19</v>
      </c>
      <c r="BN44" s="301">
        <v>21</v>
      </c>
      <c r="BO44" s="301">
        <v>6</v>
      </c>
      <c r="BP44" s="301">
        <v>32</v>
      </c>
      <c r="BQ44" s="301">
        <v>24</v>
      </c>
      <c r="BR44" s="301">
        <v>25</v>
      </c>
      <c r="BS44" s="301">
        <v>34</v>
      </c>
      <c r="BT44" s="385">
        <v>44</v>
      </c>
      <c r="BU44" s="548">
        <v>18</v>
      </c>
      <c r="BV44" s="301"/>
      <c r="BW44" s="301"/>
      <c r="BX44" s="302">
        <f t="shared" si="20"/>
        <v>235</v>
      </c>
      <c r="BY44" s="585"/>
      <c r="BZ44" s="281"/>
      <c r="CA44" s="412">
        <f t="shared" si="21"/>
        <v>0</v>
      </c>
    </row>
    <row r="45" spans="1:79" s="288" customFormat="1" ht="99.95" customHeight="1" x14ac:dyDescent="0.25">
      <c r="A45" s="289">
        <v>38</v>
      </c>
      <c r="B45" s="290" t="s">
        <v>224</v>
      </c>
      <c r="C45" s="291">
        <v>106</v>
      </c>
      <c r="D45" s="292">
        <v>88</v>
      </c>
      <c r="E45" s="297">
        <v>19</v>
      </c>
      <c r="F45" s="293">
        <f t="shared" si="3"/>
        <v>175</v>
      </c>
      <c r="G45" s="304">
        <v>6</v>
      </c>
      <c r="H45" s="305">
        <v>1</v>
      </c>
      <c r="I45" s="305">
        <v>2</v>
      </c>
      <c r="J45" s="305">
        <v>4</v>
      </c>
      <c r="K45" s="305">
        <v>9</v>
      </c>
      <c r="L45" s="305">
        <v>8</v>
      </c>
      <c r="M45" s="305">
        <v>8</v>
      </c>
      <c r="N45" s="305">
        <v>3</v>
      </c>
      <c r="O45" s="305">
        <v>3</v>
      </c>
      <c r="P45" s="522">
        <v>7</v>
      </c>
      <c r="Q45" s="296">
        <f t="shared" si="22"/>
        <v>51</v>
      </c>
      <c r="R45" s="348">
        <f t="shared" si="4"/>
        <v>124</v>
      </c>
      <c r="S45" s="349">
        <f t="shared" ref="S45:AA45" si="73">G45/$AQ$45</f>
        <v>2.1045800924261424E-2</v>
      </c>
      <c r="T45" s="350">
        <f t="shared" si="73"/>
        <v>3.5076334873769045E-3</v>
      </c>
      <c r="U45" s="350">
        <f t="shared" si="73"/>
        <v>7.015266974753809E-3</v>
      </c>
      <c r="V45" s="350">
        <f t="shared" si="73"/>
        <v>1.4030533949507618E-2</v>
      </c>
      <c r="W45" s="350">
        <f t="shared" si="73"/>
        <v>3.1568701386392138E-2</v>
      </c>
      <c r="X45" s="350">
        <f t="shared" si="73"/>
        <v>2.8061067899015236E-2</v>
      </c>
      <c r="Y45" s="350">
        <f t="shared" si="73"/>
        <v>2.8061067899015236E-2</v>
      </c>
      <c r="Z45" s="350">
        <f t="shared" si="73"/>
        <v>1.0522900462130712E-2</v>
      </c>
      <c r="AA45" s="350">
        <f t="shared" si="73"/>
        <v>1.0522900462130712E-2</v>
      </c>
      <c r="AB45" s="350">
        <f t="shared" si="24"/>
        <v>2.198526986918764E-2</v>
      </c>
      <c r="AC45" s="299" t="e">
        <f>#REF!/AG45</f>
        <v>#REF!</v>
      </c>
      <c r="AD45" s="299" t="e">
        <f>#REF!/AG45</f>
        <v>#REF!</v>
      </c>
      <c r="AE45" s="510">
        <f t="shared" si="25"/>
        <v>0.17632114331377144</v>
      </c>
      <c r="AF45" s="344"/>
      <c r="AG45" s="296">
        <v>385</v>
      </c>
      <c r="AH45" s="345"/>
      <c r="AI45" s="272">
        <f t="shared" si="6"/>
        <v>34.65</v>
      </c>
      <c r="AJ45" s="273">
        <f t="shared" si="7"/>
        <v>51.975000000000001</v>
      </c>
      <c r="AK45" s="273">
        <f t="shared" si="8"/>
        <v>85.277499999999989</v>
      </c>
      <c r="AL45" s="273">
        <f t="shared" si="9"/>
        <v>118.58</v>
      </c>
      <c r="AM45" s="273">
        <f t="shared" si="10"/>
        <v>151.88249999999999</v>
      </c>
      <c r="AN45" s="273">
        <f t="shared" si="11"/>
        <v>185.2235</v>
      </c>
      <c r="AO45" s="500">
        <f t="shared" si="12"/>
        <v>218.48750000000001</v>
      </c>
      <c r="AP45" s="273">
        <f t="shared" si="13"/>
        <v>251.79000000000002</v>
      </c>
      <c r="AQ45" s="273">
        <f t="shared" si="14"/>
        <v>285.09249999999997</v>
      </c>
      <c r="AR45" s="274">
        <f t="shared" si="15"/>
        <v>318.39500000000004</v>
      </c>
      <c r="AS45" s="273">
        <f t="shared" si="16"/>
        <v>351.69749999999999</v>
      </c>
      <c r="AT45" s="346">
        <f t="shared" si="17"/>
        <v>385</v>
      </c>
      <c r="AU45" s="271"/>
      <c r="AV45" s="272">
        <f t="shared" si="26"/>
        <v>34.65</v>
      </c>
      <c r="AW45" s="273">
        <f t="shared" si="27"/>
        <v>17.325000000000003</v>
      </c>
      <c r="AX45" s="273">
        <f t="shared" si="28"/>
        <v>33.302499999999988</v>
      </c>
      <c r="AY45" s="273">
        <f t="shared" si="29"/>
        <v>33.302500000000009</v>
      </c>
      <c r="AZ45" s="273">
        <f t="shared" si="31"/>
        <v>33.302499999999995</v>
      </c>
      <c r="BA45" s="273">
        <f t="shared" si="32"/>
        <v>33.341000000000008</v>
      </c>
      <c r="BB45" s="273">
        <f t="shared" si="33"/>
        <v>33.26400000000001</v>
      </c>
      <c r="BC45" s="273">
        <f t="shared" si="34"/>
        <v>33.302500000000009</v>
      </c>
      <c r="BD45" s="273">
        <f t="shared" si="35"/>
        <v>33.302499999999952</v>
      </c>
      <c r="BE45" s="273">
        <f t="shared" si="36"/>
        <v>33.302500000000066</v>
      </c>
      <c r="BF45" s="273">
        <f t="shared" si="37"/>
        <v>33.302499999999952</v>
      </c>
      <c r="BG45" s="273">
        <f t="shared" si="38"/>
        <v>33.302500000000009</v>
      </c>
      <c r="BH45" s="275">
        <f t="shared" si="19"/>
        <v>385</v>
      </c>
      <c r="BI45" s="277"/>
      <c r="BJ45" s="347"/>
      <c r="BK45" s="347"/>
      <c r="BL45" s="300">
        <v>6</v>
      </c>
      <c r="BM45" s="301">
        <v>1</v>
      </c>
      <c r="BN45" s="301">
        <v>2</v>
      </c>
      <c r="BO45" s="301">
        <v>4</v>
      </c>
      <c r="BP45" s="301">
        <v>9</v>
      </c>
      <c r="BQ45" s="301">
        <v>8</v>
      </c>
      <c r="BR45" s="301">
        <v>8</v>
      </c>
      <c r="BS45" s="301">
        <v>3</v>
      </c>
      <c r="BT45" s="385">
        <v>3</v>
      </c>
      <c r="BU45" s="548">
        <v>7</v>
      </c>
      <c r="BV45" s="301"/>
      <c r="BW45" s="301"/>
      <c r="BX45" s="302">
        <f t="shared" si="20"/>
        <v>51</v>
      </c>
      <c r="BY45" s="585"/>
      <c r="BZ45" s="281"/>
      <c r="CA45" s="412">
        <f t="shared" si="21"/>
        <v>0</v>
      </c>
    </row>
    <row r="46" spans="1:79" s="288" customFormat="1" ht="99.95" customHeight="1" thickBot="1" x14ac:dyDescent="0.3">
      <c r="A46" s="289">
        <v>39</v>
      </c>
      <c r="B46" s="355" t="s">
        <v>62</v>
      </c>
      <c r="C46" s="356">
        <v>64</v>
      </c>
      <c r="D46" s="357">
        <v>80</v>
      </c>
      <c r="E46" s="358">
        <v>1</v>
      </c>
      <c r="F46" s="359">
        <f t="shared" si="3"/>
        <v>143</v>
      </c>
      <c r="G46" s="360">
        <v>4</v>
      </c>
      <c r="H46" s="361">
        <v>9</v>
      </c>
      <c r="I46" s="361">
        <v>15</v>
      </c>
      <c r="J46" s="361">
        <v>11</v>
      </c>
      <c r="K46" s="361">
        <v>11</v>
      </c>
      <c r="L46" s="361">
        <v>5</v>
      </c>
      <c r="M46" s="361">
        <v>6</v>
      </c>
      <c r="N46" s="361">
        <v>6</v>
      </c>
      <c r="O46" s="361">
        <v>5</v>
      </c>
      <c r="P46" s="524">
        <v>8</v>
      </c>
      <c r="Q46" s="362">
        <f>SUM(G46:P46)</f>
        <v>80</v>
      </c>
      <c r="R46" s="363">
        <f t="shared" si="4"/>
        <v>63</v>
      </c>
      <c r="S46" s="364">
        <f t="shared" ref="S46:AA46" si="74">G46/$AQ$46</f>
        <v>3.2737912548851104E-2</v>
      </c>
      <c r="T46" s="365">
        <f t="shared" si="74"/>
        <v>7.3660303234914987E-2</v>
      </c>
      <c r="U46" s="365">
        <f t="shared" si="74"/>
        <v>0.12276717205819165</v>
      </c>
      <c r="V46" s="365">
        <f t="shared" si="74"/>
        <v>9.0029259509340542E-2</v>
      </c>
      <c r="W46" s="365">
        <f t="shared" si="74"/>
        <v>9.0029259509340542E-2</v>
      </c>
      <c r="X46" s="365">
        <f t="shared" si="74"/>
        <v>4.0922390686063882E-2</v>
      </c>
      <c r="Y46" s="365">
        <f t="shared" si="74"/>
        <v>4.910686882327666E-2</v>
      </c>
      <c r="Z46" s="365">
        <f t="shared" si="74"/>
        <v>4.910686882327666E-2</v>
      </c>
      <c r="AA46" s="365">
        <f t="shared" si="74"/>
        <v>4.0922390686063882E-2</v>
      </c>
      <c r="AB46" s="365">
        <f>P46/AR46</f>
        <v>5.8627386317833714E-2</v>
      </c>
      <c r="AC46" s="364">
        <f>T46/$AQ$46</f>
        <v>6.0287114140662528E-4</v>
      </c>
      <c r="AD46" s="364">
        <f>U46/$AQ$46</f>
        <v>1.0047852356777089E-3</v>
      </c>
      <c r="AE46" s="511">
        <f>SUM(S46:AB46)</f>
        <v>0.6479098121971536</v>
      </c>
      <c r="AF46" s="344"/>
      <c r="AG46" s="362">
        <v>165</v>
      </c>
      <c r="AH46" s="345"/>
      <c r="AI46" s="368">
        <f t="shared" si="6"/>
        <v>14.85</v>
      </c>
      <c r="AJ46" s="369">
        <f t="shared" si="7"/>
        <v>22.275000000000002</v>
      </c>
      <c r="AK46" s="369">
        <f t="shared" si="8"/>
        <v>36.547499999999992</v>
      </c>
      <c r="AL46" s="369">
        <f t="shared" si="9"/>
        <v>50.82</v>
      </c>
      <c r="AM46" s="369">
        <f t="shared" si="10"/>
        <v>65.092500000000001</v>
      </c>
      <c r="AN46" s="369">
        <f t="shared" si="11"/>
        <v>79.381499999999988</v>
      </c>
      <c r="AO46" s="508">
        <f t="shared" si="12"/>
        <v>93.637500000000003</v>
      </c>
      <c r="AP46" s="369">
        <f t="shared" si="13"/>
        <v>107.91000000000001</v>
      </c>
      <c r="AQ46" s="369">
        <f t="shared" si="14"/>
        <v>122.18249999999999</v>
      </c>
      <c r="AR46" s="370">
        <f t="shared" si="15"/>
        <v>136.45500000000001</v>
      </c>
      <c r="AS46" s="369">
        <f t="shared" si="16"/>
        <v>150.72749999999999</v>
      </c>
      <c r="AT46" s="371">
        <f t="shared" si="17"/>
        <v>165</v>
      </c>
      <c r="AU46" s="271"/>
      <c r="AV46" s="272">
        <f t="shared" si="26"/>
        <v>14.85</v>
      </c>
      <c r="AW46" s="273">
        <f t="shared" si="27"/>
        <v>7.4250000000000025</v>
      </c>
      <c r="AX46" s="273">
        <f t="shared" si="28"/>
        <v>14.27249999999999</v>
      </c>
      <c r="AY46" s="273">
        <f t="shared" si="29"/>
        <v>14.272500000000008</v>
      </c>
      <c r="AZ46" s="273">
        <f t="shared" si="31"/>
        <v>14.272500000000001</v>
      </c>
      <c r="BA46" s="273">
        <f t="shared" si="32"/>
        <v>14.288999999999987</v>
      </c>
      <c r="BB46" s="273">
        <f t="shared" si="33"/>
        <v>14.256000000000014</v>
      </c>
      <c r="BC46" s="273">
        <f t="shared" si="34"/>
        <v>14.272500000000008</v>
      </c>
      <c r="BD46" s="273">
        <f t="shared" si="35"/>
        <v>14.27249999999998</v>
      </c>
      <c r="BE46" s="273">
        <f t="shared" si="36"/>
        <v>14.272500000000022</v>
      </c>
      <c r="BF46" s="273">
        <f t="shared" si="37"/>
        <v>14.27249999999998</v>
      </c>
      <c r="BG46" s="273">
        <f t="shared" si="38"/>
        <v>14.272500000000008</v>
      </c>
      <c r="BH46" s="275">
        <f t="shared" si="19"/>
        <v>165</v>
      </c>
      <c r="BI46" s="277"/>
      <c r="BJ46" s="347"/>
      <c r="BK46" s="347"/>
      <c r="BL46" s="372">
        <v>4</v>
      </c>
      <c r="BM46" s="373">
        <v>9</v>
      </c>
      <c r="BN46" s="373">
        <v>15</v>
      </c>
      <c r="BO46" s="373">
        <v>11</v>
      </c>
      <c r="BP46" s="373">
        <v>11</v>
      </c>
      <c r="BQ46" s="373">
        <v>5</v>
      </c>
      <c r="BR46" s="373">
        <v>6</v>
      </c>
      <c r="BS46" s="373">
        <v>5</v>
      </c>
      <c r="BT46" s="547">
        <v>5</v>
      </c>
      <c r="BU46" s="549">
        <v>8</v>
      </c>
      <c r="BV46" s="373"/>
      <c r="BW46" s="373"/>
      <c r="BX46" s="374">
        <f t="shared" si="20"/>
        <v>79</v>
      </c>
      <c r="BY46" s="585"/>
      <c r="BZ46" s="281"/>
      <c r="CA46" s="412">
        <f t="shared" si="21"/>
        <v>0</v>
      </c>
    </row>
    <row r="47" spans="1:79" ht="47.25" thickTop="1" x14ac:dyDescent="0.25">
      <c r="A47" s="223"/>
      <c r="B47" s="327"/>
      <c r="F47" s="10"/>
      <c r="N47" s="328"/>
      <c r="O47" s="328"/>
      <c r="P47" s="328"/>
      <c r="Q47" s="327"/>
      <c r="AD47" s="328"/>
      <c r="AE47" s="329"/>
      <c r="AF47" s="329"/>
      <c r="AH47" s="330"/>
      <c r="AI47" s="230"/>
      <c r="AL47" s="223"/>
      <c r="AT47" s="329"/>
      <c r="AU47" s="330"/>
      <c r="AV47" s="230"/>
      <c r="AY47" s="223"/>
      <c r="BH47" s="331"/>
      <c r="BK47" s="332"/>
      <c r="BL47" s="223"/>
      <c r="BX47" s="222"/>
      <c r="BZ47" s="223"/>
    </row>
    <row r="48" spans="1:79" x14ac:dyDescent="0.25">
      <c r="A48" s="223"/>
      <c r="B48" s="327"/>
      <c r="F48" s="10"/>
      <c r="N48" s="328"/>
      <c r="O48" s="328"/>
      <c r="P48" s="328"/>
      <c r="Q48" s="327"/>
      <c r="AD48" s="328"/>
      <c r="AE48" s="329"/>
      <c r="AF48" s="329"/>
      <c r="AH48" s="330"/>
      <c r="AI48" s="230"/>
      <c r="AL48" s="223"/>
      <c r="AT48" s="329"/>
      <c r="AU48" s="330"/>
      <c r="AV48" s="230"/>
      <c r="AY48" s="223"/>
      <c r="BH48" s="331"/>
      <c r="BK48" s="332"/>
      <c r="BL48" s="223"/>
      <c r="BX48" s="222"/>
      <c r="BZ48" s="223"/>
    </row>
    <row r="49" spans="1:78" x14ac:dyDescent="0.25">
      <c r="A49" s="223"/>
      <c r="B49" s="327"/>
      <c r="F49" s="10"/>
      <c r="N49" s="328"/>
      <c r="O49" s="328"/>
      <c r="P49" s="328"/>
      <c r="Q49" s="327"/>
      <c r="AD49" s="328"/>
      <c r="AE49" s="329"/>
      <c r="AF49" s="329"/>
      <c r="AH49" s="330"/>
      <c r="AI49" s="230"/>
      <c r="AL49" s="223"/>
      <c r="AT49" s="329"/>
      <c r="AU49" s="330"/>
      <c r="AV49" s="230"/>
      <c r="AY49" s="223"/>
      <c r="BH49" s="331"/>
      <c r="BK49" s="332"/>
      <c r="BL49" s="223"/>
      <c r="BX49" s="222"/>
      <c r="BZ49" s="223"/>
    </row>
    <row r="50" spans="1:78" x14ac:dyDescent="0.25">
      <c r="A50" s="223"/>
      <c r="B50" s="327"/>
      <c r="F50" s="10"/>
      <c r="N50" s="328"/>
      <c r="O50" s="328"/>
      <c r="P50" s="328"/>
      <c r="Q50" s="327"/>
      <c r="AD50" s="328"/>
      <c r="AE50" s="329"/>
      <c r="AF50" s="329"/>
      <c r="AH50" s="330"/>
      <c r="AI50" s="230"/>
      <c r="AL50" s="223"/>
      <c r="AT50" s="329"/>
      <c r="AU50" s="330"/>
      <c r="AV50" s="230"/>
      <c r="AY50" s="223"/>
      <c r="BH50" s="331"/>
      <c r="BK50" s="332"/>
      <c r="BL50" s="223"/>
      <c r="BX50" s="222"/>
      <c r="BZ50" s="223"/>
    </row>
    <row r="51" spans="1:78" x14ac:dyDescent="0.25">
      <c r="A51" s="223"/>
      <c r="B51" s="327"/>
      <c r="F51" s="10"/>
      <c r="N51" s="328"/>
      <c r="O51" s="328"/>
      <c r="P51" s="328"/>
      <c r="Q51" s="327"/>
      <c r="AD51" s="328"/>
      <c r="AE51" s="329"/>
      <c r="AF51" s="329"/>
      <c r="AH51" s="330"/>
      <c r="AI51" s="230"/>
      <c r="AL51" s="223"/>
      <c r="AT51" s="329"/>
      <c r="AU51" s="330"/>
      <c r="AV51" s="230"/>
      <c r="AY51" s="223"/>
      <c r="BH51" s="331"/>
      <c r="BK51" s="332"/>
      <c r="BL51" s="223"/>
      <c r="BX51" s="222"/>
      <c r="BZ51" s="223"/>
    </row>
    <row r="52" spans="1:78" x14ac:dyDescent="0.25">
      <c r="A52" s="223"/>
      <c r="B52" s="327"/>
      <c r="F52" s="10"/>
      <c r="N52" s="328"/>
      <c r="O52" s="328"/>
      <c r="P52" s="328"/>
      <c r="Q52" s="327"/>
      <c r="AD52" s="328"/>
      <c r="AE52" s="329"/>
      <c r="AF52" s="329"/>
      <c r="AH52" s="330"/>
      <c r="AI52" s="230"/>
      <c r="AL52" s="223"/>
      <c r="AT52" s="329"/>
      <c r="AU52" s="330"/>
      <c r="AV52" s="230"/>
      <c r="AY52" s="223"/>
      <c r="BH52" s="331"/>
      <c r="BK52" s="332"/>
      <c r="BL52" s="223"/>
      <c r="BX52" s="222"/>
      <c r="BZ52" s="223"/>
    </row>
    <row r="53" spans="1:78" x14ac:dyDescent="0.25">
      <c r="A53" s="223"/>
      <c r="B53" s="327"/>
      <c r="F53" s="10"/>
      <c r="N53" s="328"/>
      <c r="O53" s="328"/>
      <c r="P53" s="328"/>
      <c r="Q53" s="327"/>
      <c r="AD53" s="328"/>
      <c r="AE53" s="329"/>
      <c r="AF53" s="329"/>
      <c r="AH53" s="330"/>
      <c r="AI53" s="230"/>
      <c r="AL53" s="223"/>
      <c r="AT53" s="329"/>
      <c r="AU53" s="330"/>
      <c r="AV53" s="230"/>
      <c r="AY53" s="223"/>
      <c r="BH53" s="331"/>
      <c r="BK53" s="332"/>
      <c r="BL53" s="223"/>
      <c r="BX53" s="222"/>
      <c r="BZ53" s="223"/>
    </row>
    <row r="54" spans="1:78" x14ac:dyDescent="0.25">
      <c r="A54" s="223"/>
      <c r="B54" s="327"/>
      <c r="F54" s="10"/>
      <c r="N54" s="328"/>
      <c r="O54" s="328"/>
      <c r="P54" s="328"/>
      <c r="Q54" s="327"/>
      <c r="AD54" s="328"/>
      <c r="AE54" s="329"/>
      <c r="AF54" s="329"/>
      <c r="AH54" s="330"/>
      <c r="AI54" s="230"/>
      <c r="AL54" s="223"/>
      <c r="AT54" s="329"/>
      <c r="AU54" s="330"/>
      <c r="AV54" s="230"/>
      <c r="AY54" s="223"/>
      <c r="BH54" s="331"/>
      <c r="BK54" s="332"/>
      <c r="BL54" s="223"/>
      <c r="BX54" s="222"/>
      <c r="BZ54" s="223"/>
    </row>
    <row r="55" spans="1:78" x14ac:dyDescent="0.25">
      <c r="A55" s="223"/>
      <c r="B55" s="327"/>
      <c r="F55" s="10"/>
      <c r="N55" s="328"/>
      <c r="O55" s="328"/>
      <c r="P55" s="328"/>
      <c r="Q55" s="327"/>
      <c r="AD55" s="328"/>
      <c r="AE55" s="329"/>
      <c r="AF55" s="329"/>
      <c r="AH55" s="330"/>
      <c r="AI55" s="230"/>
      <c r="AL55" s="223"/>
      <c r="AT55" s="329"/>
      <c r="AU55" s="330"/>
      <c r="AV55" s="230"/>
      <c r="AY55" s="223"/>
      <c r="BH55" s="331"/>
      <c r="BK55" s="332"/>
      <c r="BL55" s="223"/>
      <c r="BX55" s="222"/>
      <c r="BZ55" s="223"/>
    </row>
    <row r="56" spans="1:78" x14ac:dyDescent="0.25">
      <c r="A56" s="223"/>
      <c r="B56" s="327"/>
      <c r="F56" s="10"/>
      <c r="N56" s="328"/>
      <c r="O56" s="328"/>
      <c r="P56" s="328"/>
      <c r="Q56" s="327"/>
      <c r="AD56" s="328"/>
      <c r="AE56" s="329"/>
      <c r="AF56" s="329"/>
      <c r="AH56" s="330"/>
      <c r="AI56" s="230"/>
      <c r="AL56" s="223"/>
      <c r="AT56" s="329"/>
      <c r="AU56" s="330"/>
      <c r="AV56" s="230"/>
      <c r="AY56" s="223"/>
      <c r="BH56" s="331"/>
      <c r="BK56" s="332"/>
      <c r="BL56" s="223"/>
      <c r="BX56" s="222"/>
      <c r="BZ56" s="223"/>
    </row>
    <row r="57" spans="1:78" x14ac:dyDescent="0.25">
      <c r="A57" s="223"/>
      <c r="B57" s="327"/>
      <c r="F57" s="10"/>
      <c r="N57" s="328"/>
      <c r="O57" s="328"/>
      <c r="P57" s="328"/>
      <c r="Q57" s="327"/>
      <c r="AD57" s="328"/>
      <c r="AE57" s="329"/>
      <c r="AF57" s="329"/>
      <c r="AH57" s="330"/>
      <c r="AI57" s="230"/>
      <c r="AL57" s="223"/>
      <c r="AT57" s="329"/>
      <c r="AU57" s="330"/>
      <c r="AV57" s="230"/>
      <c r="AY57" s="223"/>
      <c r="BH57" s="331"/>
      <c r="BK57" s="332"/>
      <c r="BL57" s="223"/>
      <c r="BX57" s="222"/>
      <c r="BZ57" s="223"/>
    </row>
    <row r="58" spans="1:78" s="327" customFormat="1" x14ac:dyDescent="0.25">
      <c r="A58" s="223"/>
      <c r="F58" s="10"/>
      <c r="N58" s="328"/>
      <c r="O58" s="328"/>
      <c r="P58" s="328"/>
      <c r="AD58" s="328"/>
      <c r="AE58" s="329"/>
      <c r="AF58" s="329"/>
      <c r="AG58" s="329"/>
      <c r="AH58" s="330"/>
      <c r="AI58" s="230"/>
      <c r="AJ58" s="230"/>
      <c r="AK58" s="230"/>
      <c r="AL58" s="223"/>
      <c r="AM58" s="223"/>
      <c r="AN58" s="223"/>
      <c r="AO58" s="223"/>
      <c r="AP58" s="223"/>
      <c r="AQ58" s="223"/>
      <c r="AR58" s="223"/>
      <c r="AS58" s="223"/>
      <c r="AT58" s="329"/>
      <c r="AU58" s="330"/>
      <c r="AV58" s="230"/>
      <c r="AW58" s="230"/>
      <c r="AX58" s="230"/>
      <c r="AY58" s="223"/>
      <c r="AZ58" s="223"/>
      <c r="BA58" s="223"/>
      <c r="BB58" s="223"/>
      <c r="BC58" s="223"/>
      <c r="BD58" s="223"/>
      <c r="BE58" s="223"/>
      <c r="BF58" s="223"/>
      <c r="BG58" s="223"/>
      <c r="BH58" s="331"/>
      <c r="BI58" s="331"/>
      <c r="BJ58" s="331"/>
      <c r="BK58" s="332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2"/>
      <c r="BY58" s="585"/>
    </row>
    <row r="59" spans="1:78" s="327" customFormat="1" x14ac:dyDescent="0.25">
      <c r="A59" s="223"/>
      <c r="F59" s="10"/>
      <c r="N59" s="328"/>
      <c r="O59" s="328"/>
      <c r="P59" s="328"/>
      <c r="AD59" s="328"/>
      <c r="AE59" s="329"/>
      <c r="AF59" s="329"/>
      <c r="AG59" s="329"/>
      <c r="AH59" s="330"/>
      <c r="AI59" s="230"/>
      <c r="AJ59" s="230"/>
      <c r="AK59" s="230"/>
      <c r="AL59" s="223"/>
      <c r="AM59" s="223"/>
      <c r="AN59" s="223"/>
      <c r="AO59" s="223"/>
      <c r="AP59" s="223"/>
      <c r="AQ59" s="223"/>
      <c r="AR59" s="223"/>
      <c r="AS59" s="223"/>
      <c r="AT59" s="329"/>
      <c r="AU59" s="330"/>
      <c r="AV59" s="230"/>
      <c r="AW59" s="230"/>
      <c r="AX59" s="230"/>
      <c r="AY59" s="223"/>
      <c r="AZ59" s="223"/>
      <c r="BA59" s="223"/>
      <c r="BB59" s="223"/>
      <c r="BC59" s="223"/>
      <c r="BD59" s="223"/>
      <c r="BE59" s="223"/>
      <c r="BF59" s="223"/>
      <c r="BG59" s="223"/>
      <c r="BH59" s="331"/>
      <c r="BI59" s="331"/>
      <c r="BJ59" s="331"/>
      <c r="BK59" s="332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2"/>
      <c r="BY59" s="585"/>
    </row>
    <row r="60" spans="1:78" s="327" customFormat="1" x14ac:dyDescent="0.25">
      <c r="A60" s="223"/>
      <c r="F60" s="10"/>
      <c r="N60" s="328"/>
      <c r="O60" s="328"/>
      <c r="P60" s="328"/>
      <c r="AD60" s="328"/>
      <c r="AE60" s="329"/>
      <c r="AF60" s="329"/>
      <c r="AG60" s="329"/>
      <c r="AH60" s="330"/>
      <c r="AI60" s="230"/>
      <c r="AJ60" s="230"/>
      <c r="AK60" s="230"/>
      <c r="AL60" s="223"/>
      <c r="AM60" s="223"/>
      <c r="AN60" s="223"/>
      <c r="AO60" s="223"/>
      <c r="AP60" s="223"/>
      <c r="AQ60" s="223"/>
      <c r="AR60" s="223"/>
      <c r="AS60" s="223"/>
      <c r="AT60" s="329"/>
      <c r="AU60" s="330"/>
      <c r="AV60" s="230"/>
      <c r="AW60" s="230"/>
      <c r="AX60" s="230"/>
      <c r="AY60" s="223"/>
      <c r="AZ60" s="223"/>
      <c r="BA60" s="223"/>
      <c r="BB60" s="223"/>
      <c r="BC60" s="223"/>
      <c r="BD60" s="223"/>
      <c r="BE60" s="223"/>
      <c r="BF60" s="223"/>
      <c r="BG60" s="223"/>
      <c r="BH60" s="331"/>
      <c r="BI60" s="331"/>
      <c r="BJ60" s="331"/>
      <c r="BK60" s="332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2"/>
      <c r="BY60" s="585"/>
    </row>
    <row r="61" spans="1:78" s="327" customFormat="1" x14ac:dyDescent="0.25">
      <c r="A61" s="223"/>
      <c r="F61" s="10"/>
      <c r="N61" s="328"/>
      <c r="O61" s="328"/>
      <c r="P61" s="328"/>
      <c r="AD61" s="328"/>
      <c r="AE61" s="329"/>
      <c r="AF61" s="329"/>
      <c r="AG61" s="329"/>
      <c r="AH61" s="330"/>
      <c r="AI61" s="230"/>
      <c r="AJ61" s="230"/>
      <c r="AK61" s="230"/>
      <c r="AL61" s="223"/>
      <c r="AM61" s="223"/>
      <c r="AN61" s="223"/>
      <c r="AO61" s="223"/>
      <c r="AP61" s="223"/>
      <c r="AQ61" s="223"/>
      <c r="AR61" s="223"/>
      <c r="AS61" s="223"/>
      <c r="AT61" s="329"/>
      <c r="AU61" s="330"/>
      <c r="AV61" s="230"/>
      <c r="AW61" s="230"/>
      <c r="AX61" s="230"/>
      <c r="AY61" s="223"/>
      <c r="AZ61" s="223"/>
      <c r="BA61" s="223"/>
      <c r="BB61" s="223"/>
      <c r="BC61" s="223"/>
      <c r="BD61" s="223"/>
      <c r="BE61" s="223"/>
      <c r="BF61" s="223"/>
      <c r="BG61" s="223"/>
      <c r="BH61" s="331"/>
      <c r="BI61" s="331"/>
      <c r="BJ61" s="331"/>
      <c r="BK61" s="332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2"/>
      <c r="BY61" s="585"/>
    </row>
  </sheetData>
  <mergeCells count="16">
    <mergeCell ref="S4:AE5"/>
    <mergeCell ref="A1:BX1"/>
    <mergeCell ref="BY1:BY1048576"/>
    <mergeCell ref="A4:A6"/>
    <mergeCell ref="B4:B6"/>
    <mergeCell ref="C4:C6"/>
    <mergeCell ref="D4:D6"/>
    <mergeCell ref="E4:E6"/>
    <mergeCell ref="F4:F6"/>
    <mergeCell ref="G4:Q5"/>
    <mergeCell ref="R4:R6"/>
    <mergeCell ref="AG4:AG6"/>
    <mergeCell ref="AI4:AT5"/>
    <mergeCell ref="AV4:BH5"/>
    <mergeCell ref="BL4:BX4"/>
    <mergeCell ref="BL5:BX5"/>
  </mergeCells>
  <conditionalFormatting sqref="H7:H9">
    <cfRule type="iconSet" priority="35">
      <iconSet iconSet="3Arrows">
        <cfvo type="percent" val="0"/>
        <cfvo type="num" val="27"/>
        <cfvo type="num" val="54"/>
      </iconSet>
    </cfRule>
  </conditionalFormatting>
  <conditionalFormatting sqref="H10">
    <cfRule type="iconSet" priority="34">
      <iconSet iconSet="3Arrows">
        <cfvo type="percent" val="0"/>
        <cfvo type="num" val="34"/>
        <cfvo type="num" val="68"/>
      </iconSet>
    </cfRule>
  </conditionalFormatting>
  <conditionalFormatting sqref="H11:H12">
    <cfRule type="iconSet" priority="33">
      <iconSet iconSet="3Arrows">
        <cfvo type="percent" val="0"/>
        <cfvo type="num" val="19"/>
        <cfvo type="num" val="37"/>
      </iconSet>
    </cfRule>
  </conditionalFormatting>
  <conditionalFormatting sqref="H13:H15">
    <cfRule type="iconSet" priority="32">
      <iconSet iconSet="3Arrows">
        <cfvo type="percent" val="0"/>
        <cfvo type="num" val="27"/>
        <cfvo type="num" val="54"/>
      </iconSet>
    </cfRule>
  </conditionalFormatting>
  <conditionalFormatting sqref="H16:H17">
    <cfRule type="iconSet" priority="31">
      <iconSet iconSet="3Arrows">
        <cfvo type="percent" val="0"/>
        <cfvo type="num" val="11"/>
        <cfvo type="num" val="22"/>
      </iconSet>
    </cfRule>
  </conditionalFormatting>
  <conditionalFormatting sqref="H19">
    <cfRule type="iconSet" priority="30">
      <iconSet iconSet="3Arrows">
        <cfvo type="percent" val="0"/>
        <cfvo type="num" val="8"/>
        <cfvo type="num" val="16"/>
      </iconSet>
    </cfRule>
  </conditionalFormatting>
  <conditionalFormatting sqref="H20">
    <cfRule type="iconSet" priority="29">
      <iconSet iconSet="3Arrows">
        <cfvo type="percent" val="0"/>
        <cfvo type="num" val="25"/>
        <cfvo type="num" val="50"/>
      </iconSet>
    </cfRule>
  </conditionalFormatting>
  <conditionalFormatting sqref="H21">
    <cfRule type="iconSet" priority="28">
      <iconSet iconSet="3Arrows">
        <cfvo type="percent" val="0"/>
        <cfvo type="num" val="23"/>
        <cfvo type="num" val="45"/>
      </iconSet>
    </cfRule>
  </conditionalFormatting>
  <conditionalFormatting sqref="H22">
    <cfRule type="iconSet" priority="27">
      <iconSet iconSet="3Arrows">
        <cfvo type="percent" val="0"/>
        <cfvo type="num" val="22"/>
        <cfvo type="num" val="43"/>
      </iconSet>
    </cfRule>
  </conditionalFormatting>
  <conditionalFormatting sqref="H23">
    <cfRule type="iconSet" priority="26">
      <iconSet iconSet="3Arrows">
        <cfvo type="percent" val="0"/>
        <cfvo type="num" val="16"/>
        <cfvo type="num" val="31"/>
      </iconSet>
    </cfRule>
  </conditionalFormatting>
  <conditionalFormatting sqref="H24">
    <cfRule type="iconSet" priority="25">
      <iconSet iconSet="3Arrows">
        <cfvo type="percent" val="0"/>
        <cfvo type="num" val="14"/>
        <cfvo type="num" val="28"/>
      </iconSet>
    </cfRule>
  </conditionalFormatting>
  <conditionalFormatting sqref="H25">
    <cfRule type="iconSet" priority="24">
      <iconSet iconSet="3Arrows">
        <cfvo type="percent" val="0"/>
        <cfvo type="num" val="6"/>
        <cfvo type="num" val="11"/>
      </iconSet>
    </cfRule>
  </conditionalFormatting>
  <conditionalFormatting sqref="H26">
    <cfRule type="iconSet" priority="23">
      <iconSet iconSet="3Arrows">
        <cfvo type="percent" val="0"/>
        <cfvo type="num" val="8"/>
        <cfvo type="num" val="15"/>
      </iconSet>
    </cfRule>
  </conditionalFormatting>
  <conditionalFormatting sqref="H27">
    <cfRule type="iconSet" priority="22">
      <iconSet iconSet="3Arrows">
        <cfvo type="percent" val="0"/>
        <cfvo type="num" val="31"/>
        <cfvo type="num" val="61"/>
      </iconSet>
    </cfRule>
  </conditionalFormatting>
  <conditionalFormatting sqref="H28">
    <cfRule type="iconSet" priority="21">
      <iconSet iconSet="3Arrows">
        <cfvo type="percent" val="0"/>
        <cfvo type="num" val="45"/>
        <cfvo type="num" val="90"/>
      </iconSet>
    </cfRule>
  </conditionalFormatting>
  <conditionalFormatting sqref="H29">
    <cfRule type="iconSet" priority="20">
      <iconSet iconSet="3Arrows">
        <cfvo type="percent" val="0"/>
        <cfvo type="percent" val="32"/>
        <cfvo type="percent" val="67"/>
      </iconSet>
    </cfRule>
  </conditionalFormatting>
  <conditionalFormatting sqref="H30">
    <cfRule type="iconSet" priority="19">
      <iconSet iconSet="3Arrows">
        <cfvo type="percent" val="0"/>
        <cfvo type="num" val="23"/>
        <cfvo type="num" val="45"/>
      </iconSet>
    </cfRule>
  </conditionalFormatting>
  <conditionalFormatting sqref="H31">
    <cfRule type="iconSet" priority="18">
      <iconSet iconSet="3Arrows">
        <cfvo type="percent" val="0"/>
        <cfvo type="num" val="10"/>
        <cfvo type="num" val="20"/>
      </iconSet>
    </cfRule>
  </conditionalFormatting>
  <conditionalFormatting sqref="H32">
    <cfRule type="iconSet" priority="17">
      <iconSet iconSet="3Arrows">
        <cfvo type="percent" val="0"/>
        <cfvo type="num" val="14"/>
        <cfvo type="num" val="27"/>
      </iconSet>
    </cfRule>
  </conditionalFormatting>
  <conditionalFormatting sqref="H33">
    <cfRule type="iconSet" priority="16">
      <iconSet iconSet="3Arrows">
        <cfvo type="percent" val="0"/>
        <cfvo type="num" val="10"/>
        <cfvo type="num" val="20"/>
      </iconSet>
    </cfRule>
  </conditionalFormatting>
  <conditionalFormatting sqref="H34">
    <cfRule type="iconSet" priority="15">
      <iconSet iconSet="3Arrows">
        <cfvo type="percent" val="0"/>
        <cfvo type="num" val="14"/>
        <cfvo type="num" val="27"/>
      </iconSet>
    </cfRule>
  </conditionalFormatting>
  <conditionalFormatting sqref="H35:H36">
    <cfRule type="iconSet" priority="14">
      <iconSet iconSet="3Arrows">
        <cfvo type="percent" val="0"/>
        <cfvo type="num" val="14"/>
        <cfvo type="num" val="27"/>
      </iconSet>
    </cfRule>
  </conditionalFormatting>
  <conditionalFormatting sqref="H37">
    <cfRule type="iconSet" priority="13">
      <iconSet iconSet="3Arrows">
        <cfvo type="percent" val="0"/>
        <cfvo type="num" val="21"/>
        <cfvo type="num" val="41"/>
      </iconSet>
    </cfRule>
  </conditionalFormatting>
  <conditionalFormatting sqref="H38">
    <cfRule type="iconSet" priority="12">
      <iconSet iconSet="3Arrows">
        <cfvo type="percent" val="0"/>
        <cfvo type="num" val="14"/>
        <cfvo type="num" val="27"/>
      </iconSet>
    </cfRule>
  </conditionalFormatting>
  <conditionalFormatting sqref="H39">
    <cfRule type="iconSet" priority="11">
      <iconSet iconSet="3Arrows">
        <cfvo type="percent" val="0"/>
        <cfvo type="num" val="14"/>
        <cfvo type="num" val="27"/>
      </iconSet>
    </cfRule>
  </conditionalFormatting>
  <conditionalFormatting sqref="H40">
    <cfRule type="iconSet" priority="10">
      <iconSet iconSet="3Arrows">
        <cfvo type="percent" val="0"/>
        <cfvo type="num" val="25"/>
        <cfvo type="num" val="50"/>
      </iconSet>
    </cfRule>
  </conditionalFormatting>
  <conditionalFormatting sqref="H41">
    <cfRule type="iconSet" priority="9">
      <iconSet iconSet="3Arrows">
        <cfvo type="percent" val="0"/>
        <cfvo type="num" val="16"/>
        <cfvo type="num" val="32"/>
      </iconSet>
    </cfRule>
  </conditionalFormatting>
  <conditionalFormatting sqref="H42">
    <cfRule type="iconSet" priority="8">
      <iconSet iconSet="3Arrows">
        <cfvo type="percent" val="0"/>
        <cfvo type="num" val="14"/>
        <cfvo type="num" val="27"/>
      </iconSet>
    </cfRule>
  </conditionalFormatting>
  <conditionalFormatting sqref="H43">
    <cfRule type="iconSet" priority="7">
      <iconSet iconSet="3Arrows">
        <cfvo type="percent" val="0"/>
        <cfvo type="num" val="14"/>
        <cfvo type="num" val="27"/>
      </iconSet>
    </cfRule>
  </conditionalFormatting>
  <conditionalFormatting sqref="H44">
    <cfRule type="iconSet" priority="6">
      <iconSet iconSet="3Arrows">
        <cfvo type="percent" val="0"/>
        <cfvo type="num" val="25"/>
        <cfvo type="num" val="50"/>
      </iconSet>
    </cfRule>
  </conditionalFormatting>
  <conditionalFormatting sqref="H45">
    <cfRule type="iconSet" priority="5">
      <iconSet iconSet="3Arrows">
        <cfvo type="percent" val="0"/>
        <cfvo type="num" val="17"/>
        <cfvo type="num" val="33"/>
      </iconSet>
    </cfRule>
  </conditionalFormatting>
  <conditionalFormatting sqref="H46">
    <cfRule type="iconSet" priority="4">
      <iconSet iconSet="3Arrows">
        <cfvo type="percent" val="0"/>
        <cfvo type="num" val="21"/>
        <cfvo type="num" val="42"/>
      </iconSet>
    </cfRule>
  </conditionalFormatting>
  <conditionalFormatting sqref="G7 I7:P7">
    <cfRule type="iconSet" priority="40">
      <iconSet iconSet="3Arrows">
        <cfvo type="percent" val="0"/>
        <cfvo type="num" val="27"/>
        <cfvo type="num" val="54"/>
      </iconSet>
    </cfRule>
  </conditionalFormatting>
  <conditionalFormatting sqref="G8 I8:P8">
    <cfRule type="iconSet" priority="41">
      <iconSet iconSet="3Arrows">
        <cfvo type="percent" val="0"/>
        <cfvo type="num" val="27"/>
        <cfvo type="num" val="54"/>
      </iconSet>
    </cfRule>
  </conditionalFormatting>
  <conditionalFormatting sqref="G9 I9:P9">
    <cfRule type="iconSet" priority="42">
      <iconSet iconSet="3Arrows">
        <cfvo type="percent" val="0"/>
        <cfvo type="num" val="27"/>
        <cfvo type="num" val="54"/>
      </iconSet>
    </cfRule>
  </conditionalFormatting>
  <conditionalFormatting sqref="G10 I10:P10">
    <cfRule type="iconSet" priority="43">
      <iconSet iconSet="3Arrows">
        <cfvo type="percent" val="0"/>
        <cfvo type="num" val="34"/>
        <cfvo type="num" val="68"/>
      </iconSet>
    </cfRule>
  </conditionalFormatting>
  <conditionalFormatting sqref="G11 I11:P11">
    <cfRule type="iconSet" priority="44">
      <iconSet iconSet="3Arrows">
        <cfvo type="percent" val="0"/>
        <cfvo type="num" val="38"/>
        <cfvo type="num" val="75"/>
      </iconSet>
    </cfRule>
  </conditionalFormatting>
  <conditionalFormatting sqref="G12 I12:P12">
    <cfRule type="iconSet" priority="45">
      <iconSet iconSet="3Arrows">
        <cfvo type="percent" val="0"/>
        <cfvo type="num" val="34"/>
        <cfvo type="num" val="68"/>
      </iconSet>
    </cfRule>
  </conditionalFormatting>
  <conditionalFormatting sqref="G13 I13:P13">
    <cfRule type="iconSet" priority="46">
      <iconSet iconSet="3Arrows">
        <cfvo type="percent" val="0"/>
        <cfvo type="num" val="50"/>
        <cfvo type="num" val="100"/>
      </iconSet>
    </cfRule>
  </conditionalFormatting>
  <conditionalFormatting sqref="G14 I14:P14">
    <cfRule type="iconSet" priority="47">
      <iconSet iconSet="3Arrows">
        <cfvo type="percent" val="0"/>
        <cfvo type="num" val="50"/>
        <cfvo type="num" val="100"/>
      </iconSet>
    </cfRule>
  </conditionalFormatting>
  <conditionalFormatting sqref="G15 I15:P15">
    <cfRule type="iconSet" priority="48">
      <iconSet iconSet="3Arrows">
        <cfvo type="percent" val="0"/>
        <cfvo type="num" val="50"/>
        <cfvo type="num" val="100"/>
      </iconSet>
    </cfRule>
  </conditionalFormatting>
  <conditionalFormatting sqref="G16 I16:P16">
    <cfRule type="iconSet" priority="49">
      <iconSet iconSet="3Arrows">
        <cfvo type="percent" val="0"/>
        <cfvo type="num" val="50"/>
        <cfvo type="num" val="100"/>
      </iconSet>
    </cfRule>
  </conditionalFormatting>
  <conditionalFormatting sqref="G17 I17:P17">
    <cfRule type="iconSet" priority="50">
      <iconSet iconSet="3Arrows">
        <cfvo type="percent" val="0"/>
        <cfvo type="num" val="50"/>
        <cfvo type="num" val="100"/>
      </iconSet>
    </cfRule>
  </conditionalFormatting>
  <conditionalFormatting sqref="G18 I18:P18">
    <cfRule type="iconSet" priority="51">
      <iconSet iconSet="3Arrows">
        <cfvo type="percent" val="0"/>
        <cfvo type="num" val="50"/>
        <cfvo type="num" val="100"/>
      </iconSet>
    </cfRule>
  </conditionalFormatting>
  <conditionalFormatting sqref="G19 I19:P19">
    <cfRule type="iconSet" priority="52">
      <iconSet iconSet="3Arrows">
        <cfvo type="percent" val="0"/>
        <cfvo type="num" val="50"/>
        <cfvo type="num" val="100"/>
      </iconSet>
    </cfRule>
  </conditionalFormatting>
  <conditionalFormatting sqref="G20 I20:P20">
    <cfRule type="iconSet" priority="53">
      <iconSet iconSet="3Arrows">
        <cfvo type="percent" val="0"/>
        <cfvo type="num" val="50"/>
        <cfvo type="num" val="100"/>
      </iconSet>
    </cfRule>
  </conditionalFormatting>
  <conditionalFormatting sqref="G21 I21:P21">
    <cfRule type="iconSet" priority="54">
      <iconSet iconSet="3Arrows">
        <cfvo type="percent" val="0"/>
        <cfvo type="num" val="50"/>
        <cfvo type="num" val="100"/>
      </iconSet>
    </cfRule>
  </conditionalFormatting>
  <conditionalFormatting sqref="G22 I22:P22">
    <cfRule type="iconSet" priority="55">
      <iconSet iconSet="3Arrows">
        <cfvo type="percent" val="0"/>
        <cfvo type="num" val="50"/>
        <cfvo type="num" val="100"/>
      </iconSet>
    </cfRule>
  </conditionalFormatting>
  <conditionalFormatting sqref="G23 I23:P23">
    <cfRule type="iconSet" priority="56">
      <iconSet iconSet="3Arrows">
        <cfvo type="percent" val="0"/>
        <cfvo type="num" val="26.5"/>
        <cfvo type="num" val="53"/>
      </iconSet>
    </cfRule>
  </conditionalFormatting>
  <conditionalFormatting sqref="G24 I24:P24">
    <cfRule type="iconSet" priority="57">
      <iconSet iconSet="3Arrows">
        <cfvo type="percent" val="0"/>
        <cfvo type="num" val="50"/>
        <cfvo type="num" val="100"/>
      </iconSet>
    </cfRule>
  </conditionalFormatting>
  <conditionalFormatting sqref="G25 I25:P25">
    <cfRule type="iconSet" priority="58">
      <iconSet iconSet="3Arrows">
        <cfvo type="percent" val="0"/>
        <cfvo type="num" val="13"/>
        <cfvo type="num" val="26"/>
      </iconSet>
    </cfRule>
  </conditionalFormatting>
  <conditionalFormatting sqref="G26 I26:P26">
    <cfRule type="iconSet" priority="59">
      <iconSet iconSet="3Arrows">
        <cfvo type="percent" val="0"/>
        <cfvo type="num" val="21.5"/>
        <cfvo type="num" val="43"/>
      </iconSet>
    </cfRule>
  </conditionalFormatting>
  <conditionalFormatting sqref="G27 I27:P27">
    <cfRule type="iconSet" priority="60">
      <iconSet iconSet="3Arrows">
        <cfvo type="percent" val="0"/>
        <cfvo type="num" val="56.5"/>
        <cfvo type="num" val="113"/>
      </iconSet>
    </cfRule>
  </conditionalFormatting>
  <conditionalFormatting sqref="G28 I28:P28">
    <cfRule type="iconSet" priority="61">
      <iconSet iconSet="3Arrows">
        <cfvo type="percent" val="0"/>
        <cfvo type="num" val="83.5"/>
        <cfvo type="num" val="167"/>
      </iconSet>
    </cfRule>
  </conditionalFormatting>
  <conditionalFormatting sqref="G29 I29:P29">
    <cfRule type="iconSet" priority="62">
      <iconSet iconSet="3Arrows">
        <cfvo type="percent" val="0"/>
        <cfvo type="num" val="58.5"/>
        <cfvo type="num" val="117"/>
      </iconSet>
    </cfRule>
  </conditionalFormatting>
  <conditionalFormatting sqref="G30 I30:P30">
    <cfRule type="iconSet" priority="63">
      <iconSet iconSet="3Arrows">
        <cfvo type="percent" val="0"/>
        <cfvo type="num" val="41.5"/>
        <cfvo type="num" val="83"/>
      </iconSet>
    </cfRule>
  </conditionalFormatting>
  <conditionalFormatting sqref="G31 I31:P31">
    <cfRule type="iconSet" priority="64">
      <iconSet iconSet="3Arrows">
        <cfvo type="percent" val="0"/>
        <cfvo type="num" val="18.5"/>
        <cfvo type="num" val="37"/>
      </iconSet>
    </cfRule>
  </conditionalFormatting>
  <conditionalFormatting sqref="G32 I32:P32">
    <cfRule type="iconSet" priority="65">
      <iconSet iconSet="3Arrows">
        <cfvo type="percent" val="0"/>
        <cfvo type="num" val="25"/>
        <cfvo type="num" val="50"/>
      </iconSet>
    </cfRule>
  </conditionalFormatting>
  <conditionalFormatting sqref="G33 I33:P33">
    <cfRule type="iconSet" priority="66">
      <iconSet iconSet="3Arrows">
        <cfvo type="percent" val="0"/>
        <cfvo type="num" val="18.5"/>
        <cfvo type="num" val="37"/>
      </iconSet>
    </cfRule>
  </conditionalFormatting>
  <conditionalFormatting sqref="G34 I34:P34">
    <cfRule type="iconSet" priority="67">
      <iconSet iconSet="3Arrows">
        <cfvo type="percent" val="0"/>
        <cfvo type="num" val="25"/>
        <cfvo type="num" val="50"/>
      </iconSet>
    </cfRule>
  </conditionalFormatting>
  <conditionalFormatting sqref="G35 I35:P35">
    <cfRule type="iconSet" priority="68">
      <iconSet iconSet="3Arrows">
        <cfvo type="percent" val="0"/>
        <cfvo type="num" val="25"/>
        <cfvo type="num" val="50"/>
      </iconSet>
    </cfRule>
  </conditionalFormatting>
  <conditionalFormatting sqref="G36 I36:P36">
    <cfRule type="iconSet" priority="69">
      <iconSet iconSet="3Arrows">
        <cfvo type="percent" val="0"/>
        <cfvo type="num" val="25"/>
        <cfvo type="num" val="50"/>
      </iconSet>
    </cfRule>
  </conditionalFormatting>
  <conditionalFormatting sqref="G37 I37:P37">
    <cfRule type="iconSet" priority="70">
      <iconSet iconSet="3Arrows">
        <cfvo type="percent" val="0"/>
        <cfvo type="num" val="37.5"/>
        <cfvo type="num" val="75"/>
      </iconSet>
    </cfRule>
  </conditionalFormatting>
  <conditionalFormatting sqref="G38 I38:P38">
    <cfRule type="iconSet" priority="71">
      <iconSet iconSet="3Arrows">
        <cfvo type="percent" val="0"/>
        <cfvo type="num" val="25"/>
        <cfvo type="num" val="50"/>
      </iconSet>
    </cfRule>
  </conditionalFormatting>
  <conditionalFormatting sqref="G39 I39:P39">
    <cfRule type="iconSet" priority="72">
      <iconSet iconSet="3Arrows">
        <cfvo type="percent" val="0"/>
        <cfvo type="num" val="25"/>
        <cfvo type="num" val="50"/>
      </iconSet>
    </cfRule>
  </conditionalFormatting>
  <conditionalFormatting sqref="G40 I40:P40">
    <cfRule type="iconSet" priority="73">
      <iconSet iconSet="3Arrows">
        <cfvo type="percent" val="0"/>
        <cfvo type="num" val="46"/>
        <cfvo type="num" val="92"/>
      </iconSet>
    </cfRule>
  </conditionalFormatting>
  <conditionalFormatting sqref="G41 I41:P41">
    <cfRule type="iconSet" priority="74">
      <iconSet iconSet="3Arrows">
        <cfvo type="percent" val="0"/>
        <cfvo type="num" val="46"/>
        <cfvo type="num" val="92"/>
      </iconSet>
    </cfRule>
  </conditionalFormatting>
  <conditionalFormatting sqref="G42 I42:P42">
    <cfRule type="iconSet" priority="75">
      <iconSet iconSet="3Arrows">
        <cfvo type="percent" val="0"/>
        <cfvo type="num" val="25"/>
        <cfvo type="num" val="50"/>
      </iconSet>
    </cfRule>
  </conditionalFormatting>
  <conditionalFormatting sqref="G43 I43:P43">
    <cfRule type="iconSet" priority="76">
      <iconSet iconSet="3Arrows">
        <cfvo type="percent" val="0"/>
        <cfvo type="num" val="46"/>
        <cfvo type="num" val="92"/>
      </iconSet>
    </cfRule>
  </conditionalFormatting>
  <conditionalFormatting sqref="G44 I44:P44">
    <cfRule type="iconSet" priority="77">
      <iconSet iconSet="3Arrows">
        <cfvo type="percent" val="0"/>
        <cfvo type="num" val="46"/>
        <cfvo type="num" val="92"/>
      </iconSet>
    </cfRule>
  </conditionalFormatting>
  <conditionalFormatting sqref="G45 I45:P45">
    <cfRule type="iconSet" priority="78">
      <iconSet iconSet="3Arrows">
        <cfvo type="percent" val="0"/>
        <cfvo type="num" val="46"/>
        <cfvo type="num" val="92"/>
      </iconSet>
    </cfRule>
  </conditionalFormatting>
  <conditionalFormatting sqref="G46 I46:P46">
    <cfRule type="iconSet" priority="79">
      <iconSet iconSet="3Arrows">
        <cfvo type="percent" val="0"/>
        <cfvo type="num" val="46"/>
        <cfvo type="num" val="92"/>
      </iconSet>
    </cfRule>
  </conditionalFormatting>
  <conditionalFormatting sqref="AC44:AD44 AC38:AD38 AC23:AD24 AC20:AD21 AC18:AD18 AC46:AD46 S7:AB46">
    <cfRule type="cellIs" dxfId="1" priority="1" operator="lessThan">
      <formula>0.9944</formula>
    </cfRule>
    <cfRule type="cellIs" dxfId="0" priority="2" operator="greaterThan">
      <formula>0.9945</formula>
    </cfRule>
  </conditionalFormatting>
  <conditionalFormatting sqref="H18">
    <cfRule type="iconSet" priority="288">
      <iconSet iconSet="3Arrows">
        <cfvo type="percent" val="0"/>
        <cfvo type="num" val="20"/>
        <cfvo type="num" val="$AW$18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CUADRO</vt:lpstr>
      <vt:lpstr>TENDENCIA 56 OOJJ</vt:lpstr>
      <vt:lpstr>TENDENCIA NCPP</vt:lpstr>
      <vt:lpstr>CUADRO!Área_de_impresión</vt:lpstr>
      <vt:lpstr>CUADRO!Títulos_a_imprimir</vt:lpstr>
      <vt:lpstr>'TENDENCIA 56 OOJJ'!Títulos_a_imprimir</vt:lpstr>
      <vt:lpstr>'TENDENCIA NCPP'!Títulos_a_imprimir</vt:lpstr>
    </vt:vector>
  </TitlesOfParts>
  <Company>PODER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cp:lastPrinted>2022-09-09T14:00:35Z</cp:lastPrinted>
  <dcterms:created xsi:type="dcterms:W3CDTF">2021-04-09T17:09:58Z</dcterms:created>
  <dcterms:modified xsi:type="dcterms:W3CDTF">2022-11-17T16:58:01Z</dcterms:modified>
</cp:coreProperties>
</file>